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0" windowWidth="19140" windowHeight="683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B35" i="1" l="1"/>
  <c r="B9" i="1" s="1"/>
  <c r="B56" i="1"/>
  <c r="B55" i="1"/>
  <c r="B59" i="1" s="1"/>
  <c r="C51" i="1"/>
  <c r="D51" i="1" s="1"/>
  <c r="E51" i="1" s="1"/>
  <c r="F51" i="1" s="1"/>
  <c r="G51" i="1" s="1"/>
  <c r="H51" i="1" s="1"/>
  <c r="I51" i="1" s="1"/>
  <c r="C50" i="1"/>
  <c r="C59" i="1" s="1"/>
  <c r="F45" i="1"/>
  <c r="G45" i="1" s="1"/>
  <c r="H45" i="1" s="1"/>
  <c r="I45" i="1" s="1"/>
  <c r="E45" i="1"/>
  <c r="D45" i="1"/>
  <c r="C45" i="1"/>
  <c r="B45" i="1"/>
  <c r="D44" i="1"/>
  <c r="E44" i="1" s="1"/>
  <c r="F44" i="1" s="1"/>
  <c r="G44" i="1" s="1"/>
  <c r="H44" i="1" s="1"/>
  <c r="I44" i="1" s="1"/>
  <c r="C44" i="1"/>
  <c r="B44" i="1"/>
  <c r="D43" i="1"/>
  <c r="E43" i="1" s="1"/>
  <c r="F43" i="1" s="1"/>
  <c r="G43" i="1" s="1"/>
  <c r="H43" i="1" s="1"/>
  <c r="I43" i="1" s="1"/>
  <c r="C43" i="1"/>
  <c r="I42" i="1"/>
  <c r="H42" i="1"/>
  <c r="G42" i="1"/>
  <c r="F42" i="1"/>
  <c r="E42" i="1"/>
  <c r="D42" i="1"/>
  <c r="C42" i="1"/>
  <c r="B42" i="1"/>
  <c r="I41" i="1"/>
  <c r="H41" i="1"/>
  <c r="G41" i="1"/>
  <c r="F41" i="1"/>
  <c r="E41" i="1"/>
  <c r="D41" i="1"/>
  <c r="C41" i="1"/>
  <c r="B41" i="1"/>
  <c r="B46" i="1" s="1"/>
  <c r="C40" i="1"/>
  <c r="D40" i="1" s="1"/>
  <c r="I35" i="1"/>
  <c r="H35" i="1"/>
  <c r="G35" i="1"/>
  <c r="G9" i="1" s="1"/>
  <c r="F35" i="1"/>
  <c r="F9" i="1" s="1"/>
  <c r="E35" i="1"/>
  <c r="E9" i="1" s="1"/>
  <c r="D35" i="1"/>
  <c r="D9" i="1" s="1"/>
  <c r="C35" i="1"/>
  <c r="C9" i="1" s="1"/>
  <c r="I17" i="1"/>
  <c r="H17" i="1"/>
  <c r="G17" i="1"/>
  <c r="F17" i="1"/>
  <c r="F18" i="1" s="1"/>
  <c r="F6" i="1" s="1"/>
  <c r="E17" i="1"/>
  <c r="E18" i="1" s="1"/>
  <c r="E6" i="1" s="1"/>
  <c r="D17" i="1"/>
  <c r="D18" i="1" s="1"/>
  <c r="D6" i="1" s="1"/>
  <c r="C17" i="1"/>
  <c r="C18" i="1" s="1"/>
  <c r="C6" i="1" s="1"/>
  <c r="B17" i="1"/>
  <c r="B18" i="1" s="1"/>
  <c r="B6" i="1" s="1"/>
  <c r="I16" i="1"/>
  <c r="I18" i="1" s="1"/>
  <c r="I6" i="1" s="1"/>
  <c r="H16" i="1"/>
  <c r="H18" i="1" s="1"/>
  <c r="H6" i="1" s="1"/>
  <c r="G16" i="1"/>
  <c r="G18" i="1" s="1"/>
  <c r="G6" i="1" s="1"/>
  <c r="I9" i="1"/>
  <c r="H9" i="1"/>
  <c r="J6" i="1" l="1"/>
  <c r="J9" i="1"/>
  <c r="D46" i="1"/>
  <c r="E40" i="1"/>
  <c r="B8" i="1"/>
  <c r="B10" i="1" s="1"/>
  <c r="B61" i="1"/>
  <c r="C46" i="1"/>
  <c r="D50" i="1"/>
  <c r="D59" i="1" l="1"/>
  <c r="D61" i="1" s="1"/>
  <c r="E50" i="1"/>
  <c r="C8" i="1"/>
  <c r="C10" i="1" s="1"/>
  <c r="C61" i="1"/>
  <c r="E46" i="1"/>
  <c r="F40" i="1"/>
  <c r="G40" i="1" l="1"/>
  <c r="F46" i="1"/>
  <c r="D8" i="1"/>
  <c r="E59" i="1"/>
  <c r="F50" i="1"/>
  <c r="E61" i="1"/>
  <c r="E8" i="1"/>
  <c r="E10" i="1" s="1"/>
  <c r="G50" i="1" l="1"/>
  <c r="F59" i="1"/>
  <c r="F61" i="1" s="1"/>
  <c r="F8" i="1"/>
  <c r="F10" i="1" s="1"/>
  <c r="D10" i="1"/>
  <c r="H40" i="1"/>
  <c r="G46" i="1"/>
  <c r="H46" i="1" l="1"/>
  <c r="I40" i="1"/>
  <c r="I46" i="1" s="1"/>
  <c r="G59" i="1"/>
  <c r="G8" i="1" s="1"/>
  <c r="H50" i="1"/>
  <c r="G10" i="1" l="1"/>
  <c r="H59" i="1"/>
  <c r="I50" i="1"/>
  <c r="I59" i="1" s="1"/>
  <c r="I8" i="1" s="1"/>
  <c r="H61" i="1"/>
  <c r="H8" i="1"/>
  <c r="H10" i="1" s="1"/>
  <c r="G61" i="1"/>
  <c r="I10" i="1" l="1"/>
  <c r="J8" i="1"/>
  <c r="J10" i="1" s="1"/>
  <c r="I61" i="1"/>
</calcChain>
</file>

<file path=xl/sharedStrings.xml><?xml version="1.0" encoding="utf-8"?>
<sst xmlns="http://schemas.openxmlformats.org/spreadsheetml/2006/main" count="87" uniqueCount="53">
  <si>
    <t>Industrial Automation BAS Fiscal Analysis</t>
  </si>
  <si>
    <t>Direct Cost Analysis</t>
  </si>
  <si>
    <t xml:space="preserve">Summary Financial </t>
  </si>
  <si>
    <t>2015-2016</t>
  </si>
  <si>
    <t>2016-2017</t>
  </si>
  <si>
    <t>2017-2018</t>
  </si>
  <si>
    <t>2018-2019</t>
  </si>
  <si>
    <t>2019-2020</t>
  </si>
  <si>
    <t>2020-2021</t>
  </si>
  <si>
    <t>2021-2022</t>
  </si>
  <si>
    <t>2022-2023</t>
  </si>
  <si>
    <t>Total</t>
  </si>
  <si>
    <t>Revenue</t>
  </si>
  <si>
    <t>Operating Expenditures</t>
  </si>
  <si>
    <t>Capital Outlay</t>
  </si>
  <si>
    <t>Net (Cost)/Contribution to Overheads</t>
  </si>
  <si>
    <t>Description</t>
  </si>
  <si>
    <t>Revenue Estimates (See Note)</t>
  </si>
  <si>
    <t xml:space="preserve">Apportionment </t>
  </si>
  <si>
    <t>Additional $84 Fee/Unit (Junior/Seniors)</t>
  </si>
  <si>
    <t>Total  Revenues</t>
  </si>
  <si>
    <t>Note: Potential Future Revenue Sources Not Incorporated into Analysis:</t>
  </si>
  <si>
    <t>1. CTE Path Ways Funding Grants</t>
  </si>
  <si>
    <t>2.  Private/Local contributions</t>
  </si>
  <si>
    <t>Expenditure Estimates</t>
  </si>
  <si>
    <t>Facilities &amp; Equipment:</t>
  </si>
  <si>
    <r>
      <rPr>
        <b/>
        <i/>
        <sz val="11"/>
        <rFont val="Calibri"/>
        <family val="2"/>
      </rPr>
      <t>Automated Production Lab</t>
    </r>
    <r>
      <rPr>
        <sz val="11"/>
        <rFont val="Calibri"/>
        <family val="2"/>
      </rPr>
      <t xml:space="preserve"> - Renovate Existing Lab</t>
    </r>
  </si>
  <si>
    <r>
      <rPr>
        <i/>
        <sz val="11"/>
        <rFont val="Calibri"/>
        <family val="2"/>
      </rPr>
      <t>Facilities Infrastructure</t>
    </r>
    <r>
      <rPr>
        <sz val="11"/>
        <rFont val="Calibri"/>
        <family val="2"/>
      </rPr>
      <t xml:space="preserve"> (Compressed air lines and jacks, single and three-phase AC power (significant loads), computer network access, open space for automated equipment, tables and workstations for controllers and computer equipment, seating and tables for student work and lecture, storage for supplies and non-fixed equipment)</t>
    </r>
  </si>
  <si>
    <r>
      <rPr>
        <i/>
        <sz val="11"/>
        <rFont val="Calibri"/>
        <family val="2"/>
      </rPr>
      <t>Equipment</t>
    </r>
    <r>
      <rPr>
        <sz val="11"/>
        <rFont val="Calibri"/>
        <family val="2"/>
      </rPr>
      <t xml:space="preserve"> (Automated Production equipment, materials processing and testing equipment, additional trainers and equipment to meet curricular needs, options for facilities design and process implementation )</t>
    </r>
  </si>
  <si>
    <r>
      <rPr>
        <b/>
        <i/>
        <sz val="11"/>
        <rFont val="Calibri"/>
        <family val="2"/>
      </rPr>
      <t>Additional Lab</t>
    </r>
    <r>
      <rPr>
        <sz val="11"/>
        <rFont val="Calibri"/>
        <family val="2"/>
      </rPr>
      <t xml:space="preserve"> - Renovate lab on campus, repurpose to be a second automation lab.</t>
    </r>
  </si>
  <si>
    <r>
      <rPr>
        <i/>
        <sz val="11"/>
        <rFont val="Calibri"/>
        <family val="2"/>
      </rPr>
      <t>Facilities Infrastructure</t>
    </r>
    <r>
      <rPr>
        <sz val="11"/>
        <rFont val="Calibri"/>
        <family val="2"/>
      </rPr>
      <t xml:space="preserve"> (Reconfigure interior, additional electrical service to accommodate new equipment, provide additional work surfaces, cabinetry, and storage furniture, workstations including power, computer network access)</t>
    </r>
  </si>
  <si>
    <r>
      <rPr>
        <i/>
        <sz val="11"/>
        <rFont val="Calibri"/>
        <family val="2"/>
      </rPr>
      <t>Equipment</t>
    </r>
    <r>
      <rPr>
        <sz val="11"/>
        <rFont val="Calibri"/>
        <family val="2"/>
      </rPr>
      <t xml:space="preserve"> (Upper-level robotics and automation)</t>
    </r>
  </si>
  <si>
    <r>
      <rPr>
        <i/>
        <sz val="11"/>
        <rFont val="Calibri"/>
        <family val="2"/>
      </rPr>
      <t xml:space="preserve">Instructional Technology </t>
    </r>
    <r>
      <rPr>
        <sz val="11"/>
        <rFont val="Calibri"/>
        <family val="2"/>
      </rPr>
      <t>(12 computers to operate additional trainers, teacher station with computer, projector, scanner, document camera)</t>
    </r>
  </si>
  <si>
    <t>Sub-Total</t>
  </si>
  <si>
    <t>Staffing Estimates:</t>
  </si>
  <si>
    <t>Faculty</t>
  </si>
  <si>
    <t>Industrial Technology Faculty (up to 4 FTEF at $89,215 per year.)</t>
  </si>
  <si>
    <t>Upper Division Industrial Technology Load (Adjunct@ $63.44/hr)</t>
  </si>
  <si>
    <t>Upper Division GE Load (Adjunct at @ $63.44/hr)</t>
  </si>
  <si>
    <r>
      <rPr>
        <b/>
        <i/>
        <sz val="11"/>
        <rFont val="Calibri"/>
        <family val="2"/>
      </rPr>
      <t>Advisor/Outreach</t>
    </r>
    <r>
      <rPr>
        <sz val="11"/>
        <rFont val="Calibri"/>
        <family val="2"/>
      </rPr>
      <t xml:space="preserve"> (Provide educational advising and recruitment)</t>
    </r>
  </si>
  <si>
    <r>
      <rPr>
        <b/>
        <i/>
        <sz val="11"/>
        <rFont val="Calibri"/>
        <family val="2"/>
      </rPr>
      <t xml:space="preserve">Dean of STEM-IT </t>
    </r>
    <r>
      <rPr>
        <sz val="11"/>
        <rFont val="Calibri"/>
        <family val="2"/>
      </rPr>
      <t>(50% Yr 1 &amp; 100% Yrs 2 - 8)</t>
    </r>
  </si>
  <si>
    <r>
      <rPr>
        <b/>
        <i/>
        <sz val="11"/>
        <rFont val="Calibri"/>
        <family val="2"/>
      </rPr>
      <t>Classified Support Staff</t>
    </r>
    <r>
      <rPr>
        <sz val="11"/>
        <rFont val="Calibri"/>
        <family val="2"/>
      </rPr>
      <t xml:space="preserve"> (Dept Asst  &amp; Ex Sec - 100% by year 8)</t>
    </r>
  </si>
  <si>
    <t>Other Operating Expenditures</t>
  </si>
  <si>
    <t>Materials and Supplies (20% of current EIT department materials budget)</t>
  </si>
  <si>
    <t>Maintenance (20% of current EIT department maintenance budget)</t>
  </si>
  <si>
    <t xml:space="preserve">Equipment Replacement </t>
  </si>
  <si>
    <t>New Faculty Office Cost (office furniture, computer technology, etc.)</t>
  </si>
  <si>
    <t xml:space="preserve">Curriculum Development </t>
  </si>
  <si>
    <t>17 new IT courses @ 136 hours/course and $33.57/hr</t>
  </si>
  <si>
    <t>3 new upper division GE courses @ 105 hours/course and $33.57/hr</t>
  </si>
  <si>
    <t xml:space="preserve">Professional Development </t>
  </si>
  <si>
    <t>Student Advising and Outreach</t>
  </si>
  <si>
    <t>Total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</si>
</sst>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2" x14ac:knownFonts="1">
    <font>
      <sz val="11"/>
      <color theme="1"/>
      <name val="Calibri"/>
      <family val="2"/>
      <scheme val="minor"/>
    </font>
    <font>
      <sz val="11"/>
      <color theme="1"/>
      <name val="Calibri"/>
      <family val="2"/>
      <scheme val="minor"/>
    </font>
    <font>
      <b/>
      <sz val="14"/>
      <name val="Calibri"/>
      <family val="2"/>
      <scheme val="minor"/>
    </font>
    <font>
      <i/>
      <sz val="11"/>
      <name val="Calibri"/>
      <family val="2"/>
      <scheme val="minor"/>
    </font>
    <font>
      <b/>
      <sz val="11"/>
      <name val="Calibri"/>
      <family val="2"/>
      <scheme val="minor"/>
    </font>
    <font>
      <sz val="11"/>
      <name val="Calibri"/>
      <family val="2"/>
      <scheme val="minor"/>
    </font>
    <font>
      <sz val="10"/>
      <name val="Calibri"/>
      <family val="2"/>
      <scheme val="minor"/>
    </font>
    <font>
      <b/>
      <sz val="10"/>
      <name val="Calibri"/>
      <family val="2"/>
      <scheme val="minor"/>
    </font>
    <font>
      <b/>
      <i/>
      <sz val="11"/>
      <name val="Calibri"/>
      <family val="2"/>
    </font>
    <font>
      <sz val="11"/>
      <name val="Calibri"/>
      <family val="2"/>
    </font>
    <font>
      <i/>
      <sz val="11"/>
      <name val="Calibri"/>
      <family val="2"/>
    </font>
    <font>
      <b/>
      <i/>
      <sz val="1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2" fillId="0" borderId="0" xfId="0" applyFont="1" applyAlignment="1">
      <alignment wrapText="1"/>
    </xf>
    <xf numFmtId="3" fontId="3" fillId="0" borderId="0" xfId="1" applyNumberFormat="1" applyFont="1" applyAlignment="1">
      <alignment horizontal="left"/>
    </xf>
    <xf numFmtId="3" fontId="4" fillId="0" borderId="0" xfId="1" applyNumberFormat="1" applyFont="1" applyAlignment="1">
      <alignment horizontal="center"/>
    </xf>
    <xf numFmtId="3" fontId="4" fillId="0" borderId="0" xfId="0" applyNumberFormat="1" applyFont="1" applyAlignment="1">
      <alignment horizontal="center"/>
    </xf>
    <xf numFmtId="3" fontId="4" fillId="0" borderId="0" xfId="0" applyNumberFormat="1" applyFont="1"/>
    <xf numFmtId="0" fontId="4" fillId="0" borderId="0" xfId="0" applyFont="1"/>
    <xf numFmtId="0" fontId="4" fillId="0" borderId="0" xfId="0" applyFont="1" applyAlignment="1">
      <alignment wrapText="1"/>
    </xf>
    <xf numFmtId="0" fontId="4" fillId="0" borderId="1" xfId="0" applyFont="1" applyBorder="1" applyAlignment="1">
      <alignment horizontal="center" wrapText="1"/>
    </xf>
    <xf numFmtId="3" fontId="4" fillId="0" borderId="1" xfId="1" applyNumberFormat="1" applyFont="1" applyBorder="1" applyAlignment="1">
      <alignment horizontal="center" vertical="center"/>
    </xf>
    <xf numFmtId="3" fontId="4" fillId="0" borderId="1" xfId="1" applyNumberFormat="1" applyFont="1" applyBorder="1" applyAlignment="1">
      <alignment horizontal="center"/>
    </xf>
    <xf numFmtId="3" fontId="5" fillId="0" borderId="0" xfId="1" applyNumberFormat="1" applyFont="1" applyAlignment="1">
      <alignment horizontal="center"/>
    </xf>
    <xf numFmtId="0" fontId="4" fillId="0" borderId="0" xfId="0" applyFont="1" applyAlignment="1">
      <alignment horizontal="center" wrapText="1"/>
    </xf>
    <xf numFmtId="3" fontId="4" fillId="0" borderId="2" xfId="1" applyNumberFormat="1" applyFont="1" applyBorder="1" applyAlignment="1">
      <alignment horizontal="center"/>
    </xf>
    <xf numFmtId="0" fontId="4" fillId="0" borderId="2" xfId="0" applyFont="1" applyBorder="1" applyAlignment="1">
      <alignment horizontal="center" wrapText="1"/>
    </xf>
    <xf numFmtId="3" fontId="5" fillId="0" borderId="3" xfId="1" applyNumberFormat="1" applyFont="1" applyBorder="1" applyAlignment="1">
      <alignment horizontal="center" wrapText="1"/>
    </xf>
    <xf numFmtId="3" fontId="5" fillId="0" borderId="0" xfId="0" applyNumberFormat="1" applyFont="1" applyAlignment="1">
      <alignment horizontal="center" wrapText="1"/>
    </xf>
    <xf numFmtId="0" fontId="5" fillId="0" borderId="0" xfId="0" applyFont="1" applyAlignment="1">
      <alignment horizontal="center" wrapText="1"/>
    </xf>
    <xf numFmtId="0" fontId="6" fillId="0" borderId="0" xfId="0" applyFont="1"/>
    <xf numFmtId="3" fontId="6" fillId="0" borderId="0" xfId="1" applyNumberFormat="1" applyFont="1"/>
    <xf numFmtId="3" fontId="5" fillId="0" borderId="0" xfId="0" applyNumberFormat="1" applyFont="1"/>
    <xf numFmtId="0" fontId="5" fillId="0" borderId="0" xfId="0" applyFont="1"/>
    <xf numFmtId="0" fontId="7" fillId="0" borderId="0" xfId="0" applyFont="1" applyAlignment="1">
      <alignment horizontal="center"/>
    </xf>
    <xf numFmtId="3" fontId="7" fillId="0" borderId="2" xfId="1" applyNumberFormat="1" applyFont="1" applyBorder="1"/>
    <xf numFmtId="0" fontId="6" fillId="0" borderId="0" xfId="0" applyFont="1" applyAlignment="1">
      <alignment horizontal="center"/>
    </xf>
    <xf numFmtId="3" fontId="6" fillId="0" borderId="0" xfId="1" applyNumberFormat="1" applyFont="1" applyBorder="1"/>
    <xf numFmtId="3" fontId="5" fillId="0" borderId="0" xfId="1" applyNumberFormat="1" applyFont="1"/>
    <xf numFmtId="0" fontId="7" fillId="0" borderId="0" xfId="0" applyFont="1" applyAlignment="1"/>
    <xf numFmtId="0" fontId="6" fillId="0" borderId="0" xfId="0" applyFont="1" applyAlignment="1"/>
    <xf numFmtId="0" fontId="7" fillId="0" borderId="2" xfId="0" applyFont="1" applyBorder="1" applyAlignment="1">
      <alignment horizontal="center"/>
    </xf>
    <xf numFmtId="3" fontId="6" fillId="0" borderId="2" xfId="1" applyNumberFormat="1" applyFont="1" applyBorder="1"/>
    <xf numFmtId="3" fontId="5" fillId="0" borderId="2" xfId="1" applyNumberFormat="1" applyFont="1" applyBorder="1" applyAlignment="1">
      <alignment horizontal="center"/>
    </xf>
    <xf numFmtId="3" fontId="5" fillId="0" borderId="2" xfId="1" applyNumberFormat="1" applyFont="1" applyBorder="1"/>
    <xf numFmtId="3" fontId="5" fillId="0" borderId="2" xfId="0" applyNumberFormat="1" applyFont="1" applyBorder="1"/>
    <xf numFmtId="0" fontId="4" fillId="0" borderId="1" xfId="0" applyFont="1" applyBorder="1" applyAlignment="1">
      <alignment wrapText="1"/>
    </xf>
    <xf numFmtId="0" fontId="5" fillId="0" borderId="4" xfId="0" applyFont="1" applyBorder="1" applyAlignment="1">
      <alignment wrapText="1"/>
    </xf>
    <xf numFmtId="3" fontId="5" fillId="0" borderId="4" xfId="1" applyNumberFormat="1" applyFont="1" applyBorder="1" applyAlignment="1">
      <alignment horizontal="center"/>
    </xf>
    <xf numFmtId="0" fontId="5" fillId="0" borderId="5" xfId="0" applyFont="1" applyBorder="1" applyAlignment="1">
      <alignment horizontal="left" vertical="center" wrapText="1"/>
    </xf>
    <xf numFmtId="3" fontId="5" fillId="0" borderId="5" xfId="1" applyNumberFormat="1" applyFont="1" applyBorder="1" applyAlignment="1">
      <alignment horizontal="center"/>
    </xf>
    <xf numFmtId="0" fontId="5" fillId="0" borderId="5" xfId="0" applyFont="1" applyBorder="1" applyAlignment="1">
      <alignment vertical="center" wrapText="1"/>
    </xf>
    <xf numFmtId="0" fontId="5" fillId="0" borderId="5" xfId="0" applyFont="1" applyBorder="1" applyAlignment="1">
      <alignment wrapText="1"/>
    </xf>
    <xf numFmtId="3" fontId="5" fillId="0" borderId="6" xfId="1" applyNumberFormat="1" applyFont="1" applyBorder="1" applyAlignment="1">
      <alignment horizontal="center"/>
    </xf>
    <xf numFmtId="0" fontId="4" fillId="0" borderId="0" xfId="0" applyFont="1" applyAlignment="1">
      <alignment horizontal="right" wrapText="1"/>
    </xf>
    <xf numFmtId="0" fontId="11" fillId="0" borderId="5" xfId="0" applyFont="1" applyBorder="1" applyAlignment="1">
      <alignment wrapText="1"/>
    </xf>
    <xf numFmtId="3" fontId="5" fillId="0" borderId="5" xfId="1" applyNumberFormat="1" applyFont="1" applyBorder="1"/>
    <xf numFmtId="0" fontId="5" fillId="0" borderId="5" xfId="0" applyFont="1" applyBorder="1" applyAlignment="1">
      <alignment horizontal="right" wrapText="1"/>
    </xf>
    <xf numFmtId="0" fontId="9" fillId="0" borderId="5" xfId="0" applyFont="1" applyBorder="1" applyAlignment="1">
      <alignment wrapText="1"/>
    </xf>
    <xf numFmtId="0" fontId="5" fillId="0" borderId="0" xfId="0" applyFont="1" applyAlignment="1">
      <alignment wrapText="1"/>
    </xf>
    <xf numFmtId="3" fontId="5" fillId="2" borderId="5" xfId="1" applyNumberFormat="1" applyFont="1" applyFill="1" applyBorder="1" applyAlignment="1">
      <alignment horizontal="center"/>
    </xf>
    <xf numFmtId="3" fontId="5" fillId="2" borderId="6" xfId="1" applyNumberFormat="1"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C%20BAS%20Analysis%20-%20Rozell-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sheetName val="FTES"/>
      <sheetName val="FTEF"/>
      <sheetName val="Adjunct Costs"/>
      <sheetName val="Revenue-Cost 1"/>
      <sheetName val="Revenue-Cost 2"/>
    </sheetNames>
    <sheetDataSet>
      <sheetData sheetId="0"/>
      <sheetData sheetId="1">
        <row r="8">
          <cell r="B8">
            <v>0</v>
          </cell>
          <cell r="C8">
            <v>61.5</v>
          </cell>
          <cell r="D8">
            <v>144.9</v>
          </cell>
          <cell r="E8">
            <v>170.8</v>
          </cell>
          <cell r="F8">
            <v>147.19999999999999</v>
          </cell>
          <cell r="G8">
            <v>136.5</v>
          </cell>
          <cell r="H8">
            <v>165.7</v>
          </cell>
          <cell r="I8">
            <v>190.8</v>
          </cell>
        </row>
      </sheetData>
      <sheetData sheetId="2"/>
      <sheetData sheetId="3">
        <row r="8">
          <cell r="B8">
            <v>0</v>
          </cell>
          <cell r="C8">
            <v>17128.8</v>
          </cell>
          <cell r="D8">
            <v>107346.1896</v>
          </cell>
          <cell r="E8">
            <v>114197.70959999999</v>
          </cell>
          <cell r="F8">
            <v>116475.84000000001</v>
          </cell>
          <cell r="G8">
            <v>116475.84000000001</v>
          </cell>
          <cell r="H8">
            <v>116475.84000000001</v>
          </cell>
          <cell r="I8">
            <v>116475.84000000001</v>
          </cell>
        </row>
        <row r="9">
          <cell r="B9">
            <v>0</v>
          </cell>
          <cell r="C9">
            <v>3425.7599999999998</v>
          </cell>
          <cell r="D9">
            <v>13703.039999999999</v>
          </cell>
          <cell r="E9">
            <v>20554.559999999998</v>
          </cell>
          <cell r="F9">
            <v>20554.559999999998</v>
          </cell>
          <cell r="G9">
            <v>20554.559999999998</v>
          </cell>
          <cell r="H9">
            <v>20554.559999999998</v>
          </cell>
          <cell r="I9">
            <v>20554.559999999998</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topLeftCell="A31" workbookViewId="0">
      <selection activeCell="C33" sqref="C33"/>
    </sheetView>
  </sheetViews>
  <sheetFormatPr defaultColWidth="9.36328125" defaultRowHeight="14.5" x14ac:dyDescent="0.35"/>
  <cols>
    <col min="1" max="1" width="32.90625" style="47" customWidth="1"/>
    <col min="2" max="2" width="11" style="11" customWidth="1"/>
    <col min="3" max="3" width="10.90625" style="11" customWidth="1"/>
    <col min="4" max="4" width="12" style="11" customWidth="1"/>
    <col min="5" max="5" width="10.6328125" style="11" customWidth="1"/>
    <col min="6" max="6" width="11.54296875" style="11" customWidth="1"/>
    <col min="7" max="7" width="11.1796875" style="26" customWidth="1"/>
    <col min="8" max="8" width="11.36328125" style="20" customWidth="1"/>
    <col min="9" max="9" width="10.453125" style="20" customWidth="1"/>
    <col min="10" max="10" width="9.81640625" style="20" customWidth="1"/>
    <col min="11" max="16384" width="9.36328125" style="21"/>
  </cols>
  <sheetData>
    <row r="1" spans="1:10" s="6" customFormat="1" ht="37" x14ac:dyDescent="0.45">
      <c r="A1" s="1" t="s">
        <v>0</v>
      </c>
      <c r="B1" s="2"/>
      <c r="C1" s="3"/>
      <c r="D1" s="3"/>
      <c r="E1" s="3"/>
      <c r="F1" s="3"/>
      <c r="G1" s="3"/>
      <c r="H1" s="4"/>
      <c r="I1" s="5"/>
      <c r="J1" s="5"/>
    </row>
    <row r="2" spans="1:10" s="6" customFormat="1" ht="18.5" x14ac:dyDescent="0.45">
      <c r="A2" s="1" t="s">
        <v>1</v>
      </c>
      <c r="B2" s="3"/>
      <c r="C2" s="3"/>
      <c r="D2" s="3"/>
      <c r="E2" s="3"/>
      <c r="F2" s="3"/>
      <c r="G2" s="3"/>
      <c r="H2" s="4"/>
      <c r="I2" s="5"/>
      <c r="J2" s="5"/>
    </row>
    <row r="3" spans="1:10" s="6" customFormat="1" x14ac:dyDescent="0.35">
      <c r="A3" s="7"/>
      <c r="B3" s="3"/>
      <c r="C3" s="3"/>
      <c r="D3" s="3"/>
      <c r="E3" s="3"/>
      <c r="F3" s="3"/>
      <c r="G3" s="3"/>
      <c r="H3" s="4"/>
      <c r="I3" s="5"/>
      <c r="J3" s="5"/>
    </row>
    <row r="4" spans="1:10" s="6" customFormat="1" x14ac:dyDescent="0.35">
      <c r="A4" s="7"/>
      <c r="B4" s="3"/>
      <c r="C4" s="3"/>
      <c r="D4" s="3"/>
      <c r="E4" s="3"/>
      <c r="F4" s="3"/>
      <c r="G4" s="3"/>
      <c r="H4" s="4"/>
      <c r="I4" s="5"/>
      <c r="J4" s="5"/>
    </row>
    <row r="5" spans="1:10" s="6" customFormat="1" ht="15" thickBot="1" x14ac:dyDescent="0.4">
      <c r="A5" s="8" t="s">
        <v>2</v>
      </c>
      <c r="B5" s="9" t="s">
        <v>3</v>
      </c>
      <c r="C5" s="9" t="s">
        <v>4</v>
      </c>
      <c r="D5" s="9" t="s">
        <v>5</v>
      </c>
      <c r="E5" s="9" t="s">
        <v>6</v>
      </c>
      <c r="F5" s="9" t="s">
        <v>7</v>
      </c>
      <c r="G5" s="9" t="s">
        <v>8</v>
      </c>
      <c r="H5" s="9" t="s">
        <v>9</v>
      </c>
      <c r="I5" s="9" t="s">
        <v>10</v>
      </c>
      <c r="J5" s="10" t="s">
        <v>11</v>
      </c>
    </row>
    <row r="6" spans="1:10" s="6" customFormat="1" ht="15" thickTop="1" x14ac:dyDescent="0.35">
      <c r="A6" s="7" t="s">
        <v>12</v>
      </c>
      <c r="B6" s="11">
        <f t="shared" ref="B6:I6" si="0">+B18</f>
        <v>0</v>
      </c>
      <c r="C6" s="11">
        <f t="shared" si="0"/>
        <v>154980</v>
      </c>
      <c r="D6" s="11">
        <f t="shared" si="0"/>
        <v>365148</v>
      </c>
      <c r="E6" s="11">
        <f t="shared" si="0"/>
        <v>430416</v>
      </c>
      <c r="F6" s="11">
        <f t="shared" si="0"/>
        <v>370944</v>
      </c>
      <c r="G6" s="11">
        <f t="shared" si="0"/>
        <v>982240.35</v>
      </c>
      <c r="H6" s="11">
        <f t="shared" si="0"/>
        <v>1192360.6299999999</v>
      </c>
      <c r="I6" s="11">
        <f t="shared" si="0"/>
        <v>1372977.72</v>
      </c>
      <c r="J6" s="11">
        <f>SUM(B6:I6)</f>
        <v>4869066.7</v>
      </c>
    </row>
    <row r="7" spans="1:10" s="6" customFormat="1" x14ac:dyDescent="0.35">
      <c r="A7" s="7"/>
      <c r="B7" s="11"/>
      <c r="C7" s="11"/>
      <c r="D7" s="11"/>
      <c r="E7" s="11"/>
      <c r="F7" s="11"/>
      <c r="G7" s="11"/>
      <c r="H7" s="11"/>
      <c r="I7" s="11"/>
      <c r="J7" s="11"/>
    </row>
    <row r="8" spans="1:10" s="6" customFormat="1" x14ac:dyDescent="0.35">
      <c r="A8" s="7" t="s">
        <v>13</v>
      </c>
      <c r="B8" s="11">
        <f t="shared" ref="B8:I8" si="1">+B46+B59</f>
        <v>384922.39</v>
      </c>
      <c r="C8" s="11">
        <f t="shared" si="1"/>
        <v>423947.68</v>
      </c>
      <c r="D8" s="11">
        <f t="shared" si="1"/>
        <v>621739.50230000005</v>
      </c>
      <c r="E8" s="11">
        <f t="shared" si="1"/>
        <v>759944.7487420002</v>
      </c>
      <c r="F8" s="11">
        <f t="shared" si="1"/>
        <v>890202.39077757008</v>
      </c>
      <c r="G8" s="11">
        <f t="shared" si="1"/>
        <v>895135.11068534572</v>
      </c>
      <c r="H8" s="11">
        <f t="shared" si="1"/>
        <v>904041.15779219917</v>
      </c>
      <c r="I8" s="11">
        <f t="shared" si="1"/>
        <v>911521.26537012123</v>
      </c>
      <c r="J8" s="11">
        <f>SUM(B8:I8)</f>
        <v>5791454.2456672369</v>
      </c>
    </row>
    <row r="9" spans="1:10" s="6" customFormat="1" ht="15" thickBot="1" x14ac:dyDescent="0.4">
      <c r="A9" s="7" t="s">
        <v>14</v>
      </c>
      <c r="B9" s="11">
        <f t="shared" ref="B9:I9" si="2">+B35</f>
        <v>242000</v>
      </c>
      <c r="C9" s="11">
        <f t="shared" si="2"/>
        <v>667650</v>
      </c>
      <c r="D9" s="11">
        <f t="shared" si="2"/>
        <v>300000</v>
      </c>
      <c r="E9" s="11">
        <f t="shared" si="2"/>
        <v>121000</v>
      </c>
      <c r="F9" s="11">
        <f t="shared" si="2"/>
        <v>0</v>
      </c>
      <c r="G9" s="11">
        <f t="shared" si="2"/>
        <v>100000</v>
      </c>
      <c r="H9" s="11">
        <f t="shared" si="2"/>
        <v>100000</v>
      </c>
      <c r="I9" s="11">
        <f t="shared" si="2"/>
        <v>121000</v>
      </c>
      <c r="J9" s="11">
        <f>SUM(B9:I9)</f>
        <v>1651650</v>
      </c>
    </row>
    <row r="10" spans="1:10" s="6" customFormat="1" ht="30" thickTop="1" thickBot="1" x14ac:dyDescent="0.4">
      <c r="A10" s="12" t="s">
        <v>15</v>
      </c>
      <c r="B10" s="13">
        <f t="shared" ref="B10:J10" si="3">+B6-B8-B9</f>
        <v>-626922.39</v>
      </c>
      <c r="C10" s="13">
        <f t="shared" si="3"/>
        <v>-936617.67999999993</v>
      </c>
      <c r="D10" s="13">
        <f t="shared" si="3"/>
        <v>-556591.50230000005</v>
      </c>
      <c r="E10" s="13">
        <f t="shared" si="3"/>
        <v>-450528.7487420002</v>
      </c>
      <c r="F10" s="13">
        <f t="shared" si="3"/>
        <v>-519258.39077757008</v>
      </c>
      <c r="G10" s="13">
        <f t="shared" si="3"/>
        <v>-12894.76068534574</v>
      </c>
      <c r="H10" s="13">
        <f t="shared" si="3"/>
        <v>188319.47220780072</v>
      </c>
      <c r="I10" s="13">
        <f t="shared" si="3"/>
        <v>340456.45462987875</v>
      </c>
      <c r="J10" s="13">
        <f t="shared" si="3"/>
        <v>-2574037.5456672367</v>
      </c>
    </row>
    <row r="11" spans="1:10" s="6" customFormat="1" ht="15" thickTop="1" x14ac:dyDescent="0.35">
      <c r="A11" s="7"/>
      <c r="B11" s="3"/>
      <c r="C11" s="3"/>
      <c r="D11" s="3"/>
      <c r="E11" s="3"/>
      <c r="F11" s="3"/>
      <c r="G11" s="3"/>
      <c r="H11" s="4"/>
      <c r="I11" s="5"/>
      <c r="J11" s="5"/>
    </row>
    <row r="12" spans="1:10" s="6" customFormat="1" x14ac:dyDescent="0.35">
      <c r="A12" s="7"/>
      <c r="B12" s="3"/>
      <c r="C12" s="3"/>
      <c r="D12" s="3"/>
      <c r="E12" s="3"/>
      <c r="F12" s="3"/>
      <c r="G12" s="3"/>
      <c r="H12" s="4"/>
      <c r="I12" s="5"/>
      <c r="J12" s="5"/>
    </row>
    <row r="13" spans="1:10" s="6" customFormat="1" x14ac:dyDescent="0.35">
      <c r="A13" s="7"/>
      <c r="B13" s="3"/>
      <c r="C13" s="3"/>
      <c r="D13" s="3"/>
      <c r="E13" s="3"/>
      <c r="F13" s="3"/>
      <c r="G13" s="3"/>
      <c r="H13" s="4"/>
      <c r="I13" s="5"/>
      <c r="J13" s="5"/>
    </row>
    <row r="14" spans="1:10" s="6" customFormat="1" ht="15" thickBot="1" x14ac:dyDescent="0.4">
      <c r="A14" s="8" t="s">
        <v>16</v>
      </c>
      <c r="B14" s="9" t="s">
        <v>3</v>
      </c>
      <c r="C14" s="9" t="s">
        <v>4</v>
      </c>
      <c r="D14" s="9" t="s">
        <v>5</v>
      </c>
      <c r="E14" s="9" t="s">
        <v>6</v>
      </c>
      <c r="F14" s="9" t="s">
        <v>7</v>
      </c>
      <c r="G14" s="9" t="s">
        <v>8</v>
      </c>
      <c r="H14" s="9" t="s">
        <v>9</v>
      </c>
      <c r="I14" s="9" t="s">
        <v>10</v>
      </c>
      <c r="J14" s="5"/>
    </row>
    <row r="15" spans="1:10" s="17" customFormat="1" ht="15.5" thickTop="1" thickBot="1" x14ac:dyDescent="0.4">
      <c r="A15" s="14" t="s">
        <v>17</v>
      </c>
      <c r="B15" s="15"/>
      <c r="C15" s="15"/>
      <c r="D15" s="15"/>
      <c r="E15" s="15"/>
      <c r="F15" s="15"/>
      <c r="G15" s="15"/>
      <c r="H15" s="15"/>
      <c r="I15" s="15"/>
      <c r="J15" s="16"/>
    </row>
    <row r="16" spans="1:10" ht="15" thickTop="1" x14ac:dyDescent="0.35">
      <c r="A16" s="18" t="s">
        <v>18</v>
      </c>
      <c r="B16" s="19"/>
      <c r="C16" s="19"/>
      <c r="D16" s="19"/>
      <c r="E16" s="19"/>
      <c r="F16" s="19"/>
      <c r="G16" s="19">
        <f>4675.9*[1]FTES!G8</f>
        <v>638260.35</v>
      </c>
      <c r="H16" s="19">
        <f>4675.9*[1]FTES!H8</f>
        <v>774796.62999999989</v>
      </c>
      <c r="I16" s="19">
        <f>4675.9*[1]FTES!I8</f>
        <v>892161.72</v>
      </c>
    </row>
    <row r="17" spans="1:10" ht="15" thickBot="1" x14ac:dyDescent="0.4">
      <c r="A17" s="18" t="s">
        <v>19</v>
      </c>
      <c r="B17" s="19">
        <f>84*30*[1]FTES!B8</f>
        <v>0</v>
      </c>
      <c r="C17" s="19">
        <f>84*30*[1]FTES!C8</f>
        <v>154980</v>
      </c>
      <c r="D17" s="19">
        <f>84*30*[1]FTES!D8</f>
        <v>365148</v>
      </c>
      <c r="E17" s="19">
        <f>84*30*[1]FTES!E8</f>
        <v>430416</v>
      </c>
      <c r="F17" s="19">
        <f>84*30*[1]FTES!F8</f>
        <v>370944</v>
      </c>
      <c r="G17" s="19">
        <f>84*30*[1]FTES!G8</f>
        <v>343980</v>
      </c>
      <c r="H17" s="19">
        <f>84*30*[1]FTES!H8</f>
        <v>417564</v>
      </c>
      <c r="I17" s="19">
        <f>84*30*[1]FTES!I8</f>
        <v>480816</v>
      </c>
    </row>
    <row r="18" spans="1:10" s="6" customFormat="1" ht="15.5" thickTop="1" thickBot="1" x14ac:dyDescent="0.4">
      <c r="A18" s="22" t="s">
        <v>20</v>
      </c>
      <c r="B18" s="23">
        <f t="shared" ref="B18:I18" si="4">SUM(B16:B17)</f>
        <v>0</v>
      </c>
      <c r="C18" s="23">
        <f t="shared" si="4"/>
        <v>154980</v>
      </c>
      <c r="D18" s="23">
        <f t="shared" si="4"/>
        <v>365148</v>
      </c>
      <c r="E18" s="23">
        <f t="shared" si="4"/>
        <v>430416</v>
      </c>
      <c r="F18" s="23">
        <f t="shared" si="4"/>
        <v>370944</v>
      </c>
      <c r="G18" s="23">
        <f t="shared" si="4"/>
        <v>982240.35</v>
      </c>
      <c r="H18" s="23">
        <f t="shared" si="4"/>
        <v>1192360.6299999999</v>
      </c>
      <c r="I18" s="23">
        <f t="shared" si="4"/>
        <v>1372977.72</v>
      </c>
      <c r="J18" s="5"/>
    </row>
    <row r="19" spans="1:10" ht="15" thickTop="1" x14ac:dyDescent="0.35">
      <c r="A19" s="24"/>
      <c r="B19" s="25"/>
    </row>
    <row r="20" spans="1:10" x14ac:dyDescent="0.35">
      <c r="A20" s="27" t="s">
        <v>21</v>
      </c>
      <c r="B20" s="25"/>
    </row>
    <row r="21" spans="1:10" x14ac:dyDescent="0.35">
      <c r="A21" s="28" t="s">
        <v>22</v>
      </c>
      <c r="B21" s="25"/>
    </row>
    <row r="22" spans="1:10" x14ac:dyDescent="0.35">
      <c r="A22" s="28" t="s">
        <v>23</v>
      </c>
      <c r="B22" s="25"/>
    </row>
    <row r="23" spans="1:10" x14ac:dyDescent="0.35">
      <c r="A23" s="28"/>
      <c r="B23" s="25"/>
    </row>
    <row r="24" spans="1:10" x14ac:dyDescent="0.35">
      <c r="A24" s="28"/>
      <c r="B24" s="25"/>
    </row>
    <row r="25" spans="1:10" ht="15" thickBot="1" x14ac:dyDescent="0.4">
      <c r="A25" s="24"/>
      <c r="B25" s="25"/>
    </row>
    <row r="26" spans="1:10" ht="15.5" thickTop="1" thickBot="1" x14ac:dyDescent="0.4">
      <c r="A26" s="29" t="s">
        <v>24</v>
      </c>
      <c r="B26" s="30"/>
      <c r="C26" s="31"/>
      <c r="D26" s="31"/>
      <c r="E26" s="31"/>
      <c r="F26" s="31"/>
      <c r="G26" s="32"/>
      <c r="H26" s="33"/>
      <c r="I26" s="33"/>
    </row>
    <row r="27" spans="1:10" s="6" customFormat="1" ht="15.5" thickTop="1" thickBot="1" x14ac:dyDescent="0.4">
      <c r="A27" s="34" t="s">
        <v>25</v>
      </c>
      <c r="B27" s="9" t="s">
        <v>3</v>
      </c>
      <c r="C27" s="9" t="s">
        <v>4</v>
      </c>
      <c r="D27" s="9" t="s">
        <v>5</v>
      </c>
      <c r="E27" s="9" t="s">
        <v>6</v>
      </c>
      <c r="F27" s="9" t="s">
        <v>7</v>
      </c>
      <c r="G27" s="9" t="s">
        <v>8</v>
      </c>
      <c r="H27" s="9" t="s">
        <v>9</v>
      </c>
      <c r="I27" s="9" t="s">
        <v>10</v>
      </c>
      <c r="J27" s="5"/>
    </row>
    <row r="28" spans="1:10" ht="29.5" thickTop="1" x14ac:dyDescent="0.35">
      <c r="A28" s="35" t="s">
        <v>26</v>
      </c>
      <c r="B28" s="36"/>
      <c r="C28" s="36"/>
      <c r="D28" s="36"/>
      <c r="E28" s="36"/>
      <c r="F28" s="36"/>
      <c r="G28" s="36"/>
      <c r="H28" s="36"/>
      <c r="I28" s="36"/>
    </row>
    <row r="29" spans="1:10" ht="145" x14ac:dyDescent="0.35">
      <c r="A29" s="37" t="s">
        <v>27</v>
      </c>
      <c r="B29" s="48">
        <v>36000</v>
      </c>
      <c r="C29" s="48">
        <v>150400</v>
      </c>
      <c r="D29" s="48">
        <v>200000</v>
      </c>
      <c r="E29" s="38"/>
      <c r="F29" s="38"/>
      <c r="G29" s="38"/>
      <c r="H29" s="38"/>
      <c r="I29" s="38"/>
    </row>
    <row r="30" spans="1:10" ht="87" x14ac:dyDescent="0.35">
      <c r="A30" s="39" t="s">
        <v>28</v>
      </c>
      <c r="B30" s="48">
        <v>100000</v>
      </c>
      <c r="C30" s="48">
        <v>120000</v>
      </c>
      <c r="D30" s="38"/>
      <c r="E30" s="38">
        <v>100000</v>
      </c>
      <c r="F30" s="38"/>
      <c r="G30" s="38"/>
      <c r="H30" s="38">
        <v>100000</v>
      </c>
      <c r="I30" s="38"/>
    </row>
    <row r="31" spans="1:10" ht="43.5" x14ac:dyDescent="0.35">
      <c r="A31" s="40" t="s">
        <v>29</v>
      </c>
      <c r="B31" s="38"/>
      <c r="C31" s="38"/>
      <c r="D31" s="38"/>
      <c r="E31" s="38"/>
      <c r="F31" s="38"/>
      <c r="G31" s="38"/>
      <c r="H31" s="38"/>
      <c r="I31" s="38"/>
    </row>
    <row r="32" spans="1:10" ht="101.5" x14ac:dyDescent="0.35">
      <c r="A32" s="37" t="s">
        <v>30</v>
      </c>
      <c r="B32" s="48">
        <v>25000</v>
      </c>
      <c r="C32" s="48">
        <v>316250</v>
      </c>
      <c r="D32" s="38"/>
      <c r="E32" s="38"/>
      <c r="F32" s="38"/>
      <c r="G32" s="38"/>
      <c r="H32" s="38"/>
      <c r="I32" s="38"/>
    </row>
    <row r="33" spans="1:10" ht="29" x14ac:dyDescent="0.35">
      <c r="A33" s="40" t="s">
        <v>31</v>
      </c>
      <c r="B33" s="48">
        <v>60000</v>
      </c>
      <c r="C33" s="48">
        <v>60000</v>
      </c>
      <c r="D33" s="38">
        <v>100000</v>
      </c>
      <c r="E33" s="38"/>
      <c r="F33" s="38"/>
      <c r="G33" s="38">
        <v>100000</v>
      </c>
      <c r="H33" s="38"/>
      <c r="I33" s="38">
        <v>100000</v>
      </c>
    </row>
    <row r="34" spans="1:10" ht="73" thickBot="1" x14ac:dyDescent="0.4">
      <c r="A34" s="39" t="s">
        <v>32</v>
      </c>
      <c r="B34" s="41">
        <v>21000</v>
      </c>
      <c r="C34" s="49">
        <v>21000</v>
      </c>
      <c r="D34" s="41"/>
      <c r="E34" s="41">
        <v>21000</v>
      </c>
      <c r="F34" s="41"/>
      <c r="G34" s="41"/>
      <c r="H34" s="41"/>
      <c r="I34" s="41">
        <v>21000</v>
      </c>
    </row>
    <row r="35" spans="1:10" s="6" customFormat="1" ht="15.5" thickTop="1" thickBot="1" x14ac:dyDescent="0.4">
      <c r="A35" s="42" t="s">
        <v>33</v>
      </c>
      <c r="B35" s="13">
        <f t="shared" ref="B35:I35" si="5">SUM(B28:B34)</f>
        <v>242000</v>
      </c>
      <c r="C35" s="13">
        <f t="shared" si="5"/>
        <v>667650</v>
      </c>
      <c r="D35" s="13">
        <f t="shared" si="5"/>
        <v>300000</v>
      </c>
      <c r="E35" s="13">
        <f t="shared" si="5"/>
        <v>121000</v>
      </c>
      <c r="F35" s="13">
        <f t="shared" si="5"/>
        <v>0</v>
      </c>
      <c r="G35" s="13">
        <f t="shared" si="5"/>
        <v>100000</v>
      </c>
      <c r="H35" s="13">
        <f t="shared" si="5"/>
        <v>100000</v>
      </c>
      <c r="I35" s="13">
        <f t="shared" si="5"/>
        <v>121000</v>
      </c>
      <c r="J35" s="5"/>
    </row>
    <row r="36" spans="1:10" ht="15" thickTop="1" x14ac:dyDescent="0.35">
      <c r="A36" s="42"/>
    </row>
    <row r="37" spans="1:10" x14ac:dyDescent="0.35">
      <c r="A37" s="42"/>
    </row>
    <row r="38" spans="1:10" ht="15" thickBot="1" x14ac:dyDescent="0.4">
      <c r="A38" s="7" t="s">
        <v>34</v>
      </c>
      <c r="B38" s="9" t="s">
        <v>3</v>
      </c>
      <c r="C38" s="9" t="s">
        <v>4</v>
      </c>
      <c r="D38" s="9" t="s">
        <v>5</v>
      </c>
      <c r="E38" s="9" t="s">
        <v>6</v>
      </c>
      <c r="F38" s="9" t="s">
        <v>7</v>
      </c>
      <c r="G38" s="9" t="s">
        <v>8</v>
      </c>
      <c r="H38" s="9" t="s">
        <v>9</v>
      </c>
      <c r="I38" s="9" t="s">
        <v>10</v>
      </c>
    </row>
    <row r="39" spans="1:10" ht="15" thickTop="1" x14ac:dyDescent="0.35">
      <c r="A39" s="43" t="s">
        <v>35</v>
      </c>
      <c r="B39" s="44"/>
      <c r="C39" s="38"/>
      <c r="D39" s="38"/>
      <c r="E39" s="38"/>
      <c r="F39" s="38"/>
    </row>
    <row r="40" spans="1:10" ht="29" x14ac:dyDescent="0.35">
      <c r="A40" s="45" t="s">
        <v>36</v>
      </c>
      <c r="B40" s="44">
        <v>89215</v>
      </c>
      <c r="C40" s="44">
        <f>89215*1.01</f>
        <v>90107.15</v>
      </c>
      <c r="D40" s="38">
        <f>2*C40*1.01</f>
        <v>182016.443</v>
      </c>
      <c r="E40" s="38">
        <f>3/2*D40*1.01</f>
        <v>275754.91114500002</v>
      </c>
      <c r="F40" s="38">
        <f>4/3*E40*1.01</f>
        <v>371349.94700859999</v>
      </c>
      <c r="G40" s="38">
        <f>F40*1.01</f>
        <v>375063.446478686</v>
      </c>
      <c r="H40" s="38">
        <f t="shared" ref="H40:I40" si="6">G40*1.01</f>
        <v>378814.08094347286</v>
      </c>
      <c r="I40" s="38">
        <f t="shared" si="6"/>
        <v>382602.22175290762</v>
      </c>
    </row>
    <row r="41" spans="1:10" ht="29" x14ac:dyDescent="0.35">
      <c r="A41" s="45" t="s">
        <v>37</v>
      </c>
      <c r="B41" s="44">
        <f>+'[1]Adjunct Costs'!B8</f>
        <v>0</v>
      </c>
      <c r="C41" s="44">
        <f>+'[1]Adjunct Costs'!C8</f>
        <v>17128.8</v>
      </c>
      <c r="D41" s="44">
        <f>+'[1]Adjunct Costs'!D8</f>
        <v>107346.1896</v>
      </c>
      <c r="E41" s="44">
        <f>+'[1]Adjunct Costs'!E8</f>
        <v>114197.70959999999</v>
      </c>
      <c r="F41" s="44">
        <f>+'[1]Adjunct Costs'!F8</f>
        <v>116475.84000000001</v>
      </c>
      <c r="G41" s="44">
        <f>+'[1]Adjunct Costs'!G8</f>
        <v>116475.84000000001</v>
      </c>
      <c r="H41" s="44">
        <f>+'[1]Adjunct Costs'!H8</f>
        <v>116475.84000000001</v>
      </c>
      <c r="I41" s="44">
        <f>+'[1]Adjunct Costs'!I8</f>
        <v>116475.84000000001</v>
      </c>
    </row>
    <row r="42" spans="1:10" ht="29" x14ac:dyDescent="0.35">
      <c r="A42" s="45" t="s">
        <v>38</v>
      </c>
      <c r="B42" s="44">
        <f>+'[1]Adjunct Costs'!B9</f>
        <v>0</v>
      </c>
      <c r="C42" s="44">
        <f>+'[1]Adjunct Costs'!C9</f>
        <v>3425.7599999999998</v>
      </c>
      <c r="D42" s="44">
        <f>+'[1]Adjunct Costs'!D9</f>
        <v>13703.039999999999</v>
      </c>
      <c r="E42" s="44">
        <f>+'[1]Adjunct Costs'!E9</f>
        <v>20554.559999999998</v>
      </c>
      <c r="F42" s="44">
        <f>+'[1]Adjunct Costs'!F9</f>
        <v>20554.559999999998</v>
      </c>
      <c r="G42" s="44">
        <f>+'[1]Adjunct Costs'!G9</f>
        <v>20554.559999999998</v>
      </c>
      <c r="H42" s="44">
        <f>+'[1]Adjunct Costs'!H9</f>
        <v>20554.559999999998</v>
      </c>
      <c r="I42" s="44">
        <f>+'[1]Adjunct Costs'!I9</f>
        <v>20554.559999999998</v>
      </c>
    </row>
    <row r="43" spans="1:10" ht="29" x14ac:dyDescent="0.35">
      <c r="A43" s="40" t="s">
        <v>39</v>
      </c>
      <c r="B43" s="38">
        <v>73697</v>
      </c>
      <c r="C43" s="38">
        <f>B43*1.01</f>
        <v>74433.97</v>
      </c>
      <c r="D43" s="38">
        <f t="shared" ref="D43:I45" si="7">C43*1.01</f>
        <v>75178.309699999998</v>
      </c>
      <c r="E43" s="38">
        <f t="shared" si="7"/>
        <v>75930.092797000005</v>
      </c>
      <c r="F43" s="38">
        <f t="shared" si="7"/>
        <v>76689.39372497001</v>
      </c>
      <c r="G43" s="38">
        <f t="shared" si="7"/>
        <v>77456.287662219707</v>
      </c>
      <c r="H43" s="38">
        <f t="shared" si="7"/>
        <v>78230.8505388419</v>
      </c>
      <c r="I43" s="38">
        <f t="shared" si="7"/>
        <v>79013.159044230313</v>
      </c>
    </row>
    <row r="44" spans="1:10" ht="29" x14ac:dyDescent="0.35">
      <c r="A44" s="46" t="s">
        <v>40</v>
      </c>
      <c r="B44" s="38">
        <f>C44/2</f>
        <v>77202.5</v>
      </c>
      <c r="C44" s="38">
        <f>154405</f>
        <v>154405</v>
      </c>
      <c r="D44" s="38">
        <f>C44*1.01</f>
        <v>155949.04999999999</v>
      </c>
      <c r="E44" s="38">
        <f t="shared" si="7"/>
        <v>157508.5405</v>
      </c>
      <c r="F44" s="38">
        <f t="shared" si="7"/>
        <v>159083.62590499999</v>
      </c>
      <c r="G44" s="38">
        <f t="shared" si="7"/>
        <v>160674.46216405</v>
      </c>
      <c r="H44" s="38">
        <f t="shared" si="7"/>
        <v>162281.20678569051</v>
      </c>
      <c r="I44" s="38">
        <f t="shared" si="7"/>
        <v>163904.0188535474</v>
      </c>
    </row>
    <row r="45" spans="1:10" ht="29.5" thickBot="1" x14ac:dyDescent="0.4">
      <c r="A45" s="46" t="s">
        <v>41</v>
      </c>
      <c r="B45" s="41">
        <f>59639/2</f>
        <v>29819.5</v>
      </c>
      <c r="C45" s="41">
        <f>55403</f>
        <v>55403</v>
      </c>
      <c r="D45" s="41">
        <f>55403*1.01</f>
        <v>55957.03</v>
      </c>
      <c r="E45" s="41">
        <f>55403*1.01^2+52492/2</f>
        <v>82762.600299999991</v>
      </c>
      <c r="F45" s="41">
        <f>(55403+52492)*1.01^3</f>
        <v>111164.326395</v>
      </c>
      <c r="G45" s="41">
        <f>F45*1.01</f>
        <v>112275.96965894999</v>
      </c>
      <c r="H45" s="41">
        <f t="shared" si="7"/>
        <v>113398.7293555395</v>
      </c>
      <c r="I45" s="41">
        <f t="shared" si="7"/>
        <v>114532.7166490949</v>
      </c>
    </row>
    <row r="46" spans="1:10" ht="15.5" thickTop="1" thickBot="1" x14ac:dyDescent="0.4">
      <c r="A46" s="42" t="s">
        <v>33</v>
      </c>
      <c r="B46" s="13">
        <f t="shared" ref="B46:I46" si="8">SUM(B39:B45)</f>
        <v>269934</v>
      </c>
      <c r="C46" s="13">
        <f t="shared" si="8"/>
        <v>394903.68</v>
      </c>
      <c r="D46" s="13">
        <f t="shared" si="8"/>
        <v>590150.06229999999</v>
      </c>
      <c r="E46" s="13">
        <f t="shared" si="8"/>
        <v>726708.41434200015</v>
      </c>
      <c r="F46" s="13">
        <f t="shared" si="8"/>
        <v>855317.69303357007</v>
      </c>
      <c r="G46" s="13">
        <f t="shared" si="8"/>
        <v>862500.56596390565</v>
      </c>
      <c r="H46" s="13">
        <f t="shared" si="8"/>
        <v>869755.26762354479</v>
      </c>
      <c r="I46" s="13">
        <f t="shared" si="8"/>
        <v>877082.51629978034</v>
      </c>
    </row>
    <row r="47" spans="1:10" ht="15" thickTop="1" x14ac:dyDescent="0.35">
      <c r="A47" s="42"/>
    </row>
    <row r="49" spans="1:10" ht="15" thickBot="1" x14ac:dyDescent="0.4">
      <c r="A49" s="7" t="s">
        <v>42</v>
      </c>
      <c r="B49" s="9" t="s">
        <v>3</v>
      </c>
      <c r="C49" s="9" t="s">
        <v>4</v>
      </c>
      <c r="D49" s="9" t="s">
        <v>5</v>
      </c>
      <c r="E49" s="9" t="s">
        <v>6</v>
      </c>
      <c r="F49" s="9" t="s">
        <v>7</v>
      </c>
      <c r="G49" s="9" t="s">
        <v>8</v>
      </c>
      <c r="H49" s="9" t="s">
        <v>9</v>
      </c>
      <c r="I49" s="9" t="s">
        <v>10</v>
      </c>
    </row>
    <row r="50" spans="1:10" ht="44" thickTop="1" x14ac:dyDescent="0.35">
      <c r="A50" s="40" t="s">
        <v>43</v>
      </c>
      <c r="B50" s="38">
        <v>12000</v>
      </c>
      <c r="C50" s="38">
        <f>B50*1.01</f>
        <v>12120</v>
      </c>
      <c r="D50" s="38">
        <f t="shared" ref="D50:I51" si="9">C50*1.01</f>
        <v>12241.2</v>
      </c>
      <c r="E50" s="38">
        <f t="shared" si="9"/>
        <v>12363.612000000001</v>
      </c>
      <c r="F50" s="38">
        <f t="shared" si="9"/>
        <v>12487.248120000002</v>
      </c>
      <c r="G50" s="38">
        <f t="shared" si="9"/>
        <v>12612.120601200002</v>
      </c>
      <c r="H50" s="38">
        <f t="shared" si="9"/>
        <v>12738.241807212002</v>
      </c>
      <c r="I50" s="38">
        <f t="shared" si="9"/>
        <v>12865.624225284122</v>
      </c>
    </row>
    <row r="51" spans="1:10" ht="29" x14ac:dyDescent="0.35">
      <c r="A51" s="40" t="s">
        <v>44</v>
      </c>
      <c r="B51" s="38">
        <v>2400</v>
      </c>
      <c r="C51" s="38">
        <f>B51*1.01</f>
        <v>2424</v>
      </c>
      <c r="D51" s="38">
        <f t="shared" si="9"/>
        <v>2448.2400000000002</v>
      </c>
      <c r="E51" s="38">
        <f t="shared" si="9"/>
        <v>2472.7224000000001</v>
      </c>
      <c r="F51" s="38">
        <f t="shared" si="9"/>
        <v>2497.4496240000003</v>
      </c>
      <c r="G51" s="38">
        <f t="shared" si="9"/>
        <v>2522.4241202400003</v>
      </c>
      <c r="H51" s="38">
        <f t="shared" si="9"/>
        <v>2547.6483614424005</v>
      </c>
      <c r="I51" s="38">
        <f t="shared" si="9"/>
        <v>2573.1248450568246</v>
      </c>
    </row>
    <row r="52" spans="1:10" x14ac:dyDescent="0.35">
      <c r="A52" s="40" t="s">
        <v>45</v>
      </c>
      <c r="B52" s="38"/>
      <c r="C52" s="38">
        <v>4500</v>
      </c>
      <c r="D52" s="38">
        <v>4500</v>
      </c>
      <c r="E52" s="38">
        <v>6000</v>
      </c>
      <c r="F52" s="38">
        <v>7500</v>
      </c>
      <c r="G52" s="38">
        <v>7500</v>
      </c>
      <c r="H52" s="38">
        <v>9000</v>
      </c>
      <c r="I52" s="38">
        <v>9000</v>
      </c>
    </row>
    <row r="53" spans="1:10" ht="29" x14ac:dyDescent="0.35">
      <c r="A53" s="40" t="s">
        <v>46</v>
      </c>
      <c r="B53" s="38">
        <v>2400</v>
      </c>
      <c r="C53" s="38">
        <v>0</v>
      </c>
      <c r="D53" s="38">
        <v>2400</v>
      </c>
      <c r="E53" s="38">
        <v>2400</v>
      </c>
      <c r="F53" s="38">
        <v>2400</v>
      </c>
      <c r="G53" s="38">
        <v>0</v>
      </c>
      <c r="H53" s="38">
        <v>0</v>
      </c>
      <c r="I53" s="38">
        <v>0</v>
      </c>
    </row>
    <row r="54" spans="1:10" x14ac:dyDescent="0.35">
      <c r="A54" s="40" t="s">
        <v>47</v>
      </c>
      <c r="B54" s="26"/>
      <c r="C54" s="26"/>
      <c r="D54" s="38"/>
      <c r="E54" s="38"/>
      <c r="F54" s="38"/>
      <c r="G54" s="38"/>
      <c r="H54" s="38"/>
      <c r="I54" s="38"/>
    </row>
    <row r="55" spans="1:10" ht="29" x14ac:dyDescent="0.35">
      <c r="A55" s="45" t="s">
        <v>48</v>
      </c>
      <c r="B55" s="38">
        <f>17*136*33.57</f>
        <v>77613.84</v>
      </c>
      <c r="C55" s="38">
        <v>0</v>
      </c>
      <c r="D55" s="38">
        <v>0</v>
      </c>
      <c r="E55" s="38">
        <v>0</v>
      </c>
      <c r="F55" s="38">
        <v>0</v>
      </c>
      <c r="G55" s="38">
        <v>0</v>
      </c>
      <c r="H55" s="38">
        <v>0</v>
      </c>
      <c r="I55" s="38">
        <v>0</v>
      </c>
    </row>
    <row r="56" spans="1:10" ht="29" x14ac:dyDescent="0.35">
      <c r="A56" s="45" t="s">
        <v>49</v>
      </c>
      <c r="B56" s="38">
        <f>105*3*33.57</f>
        <v>10574.55</v>
      </c>
      <c r="C56" s="38">
        <v>0</v>
      </c>
      <c r="D56" s="38">
        <v>0</v>
      </c>
      <c r="E56" s="38">
        <v>0</v>
      </c>
      <c r="F56" s="38">
        <v>0</v>
      </c>
      <c r="G56" s="38">
        <v>0</v>
      </c>
      <c r="H56" s="38">
        <v>0</v>
      </c>
      <c r="I56" s="38">
        <v>0</v>
      </c>
    </row>
    <row r="57" spans="1:10" x14ac:dyDescent="0.35">
      <c r="A57" s="40" t="s">
        <v>50</v>
      </c>
      <c r="B57" s="38">
        <v>5000</v>
      </c>
      <c r="C57" s="38">
        <v>5000</v>
      </c>
      <c r="D57" s="38">
        <v>5000</v>
      </c>
      <c r="E57" s="38">
        <v>5000</v>
      </c>
      <c r="F57" s="38">
        <v>5000</v>
      </c>
      <c r="G57" s="38">
        <v>5000</v>
      </c>
      <c r="H57" s="38">
        <v>5000</v>
      </c>
      <c r="I57" s="38">
        <v>5000</v>
      </c>
    </row>
    <row r="58" spans="1:10" ht="15" thickBot="1" x14ac:dyDescent="0.4">
      <c r="A58" s="40" t="s">
        <v>51</v>
      </c>
      <c r="B58" s="41">
        <v>5000</v>
      </c>
      <c r="C58" s="41">
        <v>5000</v>
      </c>
      <c r="D58" s="41">
        <v>5000</v>
      </c>
      <c r="E58" s="41">
        <v>5000</v>
      </c>
      <c r="F58" s="41">
        <v>5000</v>
      </c>
      <c r="G58" s="41">
        <v>5000</v>
      </c>
      <c r="H58" s="41">
        <v>5000</v>
      </c>
      <c r="I58" s="41">
        <v>5000</v>
      </c>
    </row>
    <row r="59" spans="1:10" ht="15.5" thickTop="1" thickBot="1" x14ac:dyDescent="0.4">
      <c r="A59" s="42" t="s">
        <v>33</v>
      </c>
      <c r="B59" s="13">
        <f t="shared" ref="B59:I59" si="10">SUM(B50:B58)</f>
        <v>114988.39</v>
      </c>
      <c r="C59" s="13">
        <f t="shared" si="10"/>
        <v>29044</v>
      </c>
      <c r="D59" s="13">
        <f t="shared" si="10"/>
        <v>31589.440000000002</v>
      </c>
      <c r="E59" s="13">
        <f t="shared" si="10"/>
        <v>33236.3344</v>
      </c>
      <c r="F59" s="13">
        <f t="shared" si="10"/>
        <v>34884.697744000005</v>
      </c>
      <c r="G59" s="13">
        <f t="shared" si="10"/>
        <v>32634.544721440005</v>
      </c>
      <c r="H59" s="13">
        <f t="shared" si="10"/>
        <v>34285.890168654398</v>
      </c>
      <c r="I59" s="13">
        <f t="shared" si="10"/>
        <v>34438.749070340942</v>
      </c>
    </row>
    <row r="60" spans="1:10" ht="15" thickTop="1" x14ac:dyDescent="0.35">
      <c r="G60" s="11"/>
      <c r="H60" s="11"/>
      <c r="I60" s="11"/>
    </row>
    <row r="61" spans="1:10" s="6" customFormat="1" ht="15" thickBot="1" x14ac:dyDescent="0.4">
      <c r="A61" s="12" t="s">
        <v>52</v>
      </c>
      <c r="B61" s="10">
        <f t="shared" ref="B61:I61" si="11">+B46+B35+B59</f>
        <v>626922.39</v>
      </c>
      <c r="C61" s="10">
        <f t="shared" si="11"/>
        <v>1091597.68</v>
      </c>
      <c r="D61" s="10">
        <f t="shared" si="11"/>
        <v>921739.50230000005</v>
      </c>
      <c r="E61" s="10">
        <f t="shared" si="11"/>
        <v>880944.7487420002</v>
      </c>
      <c r="F61" s="10">
        <f t="shared" si="11"/>
        <v>890202.39077757008</v>
      </c>
      <c r="G61" s="10">
        <f t="shared" si="11"/>
        <v>995135.11068534572</v>
      </c>
      <c r="H61" s="10">
        <f t="shared" si="11"/>
        <v>1004041.1577921992</v>
      </c>
      <c r="I61" s="10">
        <f t="shared" si="11"/>
        <v>1032521.2653701212</v>
      </c>
      <c r="J61" s="5"/>
    </row>
    <row r="62" spans="1:10" ht="15" thickTop="1"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Kern Community College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Rozell</dc:creator>
  <cp:lastModifiedBy>Anthony Culpepper</cp:lastModifiedBy>
  <dcterms:created xsi:type="dcterms:W3CDTF">2015-02-11T22:21:19Z</dcterms:created>
  <dcterms:modified xsi:type="dcterms:W3CDTF">2015-03-23T23:10:38Z</dcterms:modified>
</cp:coreProperties>
</file>