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50" windowWidth="15300" windowHeight="5250" firstSheet="1" activeTab="1"/>
  </bookViews>
  <sheets>
    <sheet name="Att 1a - Goals" sheetId="1" state="hidden" r:id="rId1"/>
    <sheet name="Att 6b - 3 Yr Detail" sheetId="2" r:id="rId2"/>
    <sheet name="Sheet1" sheetId="3" r:id="rId3"/>
  </sheets>
  <definedNames>
    <definedName name="_xlfn.IFERROR" hidden="1">#NAME?</definedName>
    <definedName name="_xlnm.Print_Area" localSheetId="1">'Att 6b - 3 Yr Detail'!$A$1:$M$52</definedName>
  </definedNames>
  <calcPr fullCalcOnLoad="1"/>
</workbook>
</file>

<file path=xl/sharedStrings.xml><?xml version="1.0" encoding="utf-8"?>
<sst xmlns="http://schemas.openxmlformats.org/spreadsheetml/2006/main" count="125" uniqueCount="114">
  <si>
    <t>San Joaquin Delta Community College District</t>
  </si>
  <si>
    <t xml:space="preserve"> 2013-14 Tentative Budget     </t>
  </si>
  <si>
    <t>Educational Master Plan Recommendations</t>
  </si>
  <si>
    <t xml:space="preserve">Action Plan No. </t>
  </si>
  <si>
    <t>Budget Line/Fund</t>
  </si>
  <si>
    <t xml:space="preserve">Budget Dept/Div </t>
  </si>
  <si>
    <t>Notes and/or References to 2012-13 Efforts</t>
  </si>
  <si>
    <t>Strategic Goal 1 - Develop and implement effective strategies and appropriate policies and procedures to ensure adequate funding and effective planning in support of the college's fundamental mission and goals.</t>
  </si>
  <si>
    <t>Improve the integration of program reviews and student learning outcomes and assessments (SLOA) for all programs and services into the integrated planning and budgeting process.</t>
  </si>
  <si>
    <t>Salary</t>
  </si>
  <si>
    <t xml:space="preserve">Student Learning, </t>
  </si>
  <si>
    <t>Develop a unified institutional plan to coordinate and increase the college's external engagement activities to achieve greater involvement in the community and to promote greater external financial and programmatic support for the College.</t>
  </si>
  <si>
    <t xml:space="preserve">Improve the operational infrastructure and integrity of the college by identifying core services, defining minimum expectations for service levels, assessing budgetary and staffing requirements, and where necessary, re-engineering operations to increase productivity. </t>
  </si>
  <si>
    <t>1.3.1-13</t>
  </si>
  <si>
    <t>Fiscal, Student Services, Facilities, Information Services, Instructional Divisions, Student Learning</t>
  </si>
  <si>
    <t>Various department management from the ranks of executive, director and manager level met several times to develop the core services process.  The core services evaluation is now a component of program review.</t>
  </si>
  <si>
    <t xml:space="preserve">Strategic Goal 2 - Increase student access, student success, and the number of students who successfully achieve positive student learning outcomes. </t>
  </si>
  <si>
    <t>Promote and sponsor greater collaboration with high school and university faculty to ensure curriculum offerings are aligned and articulated.</t>
  </si>
  <si>
    <t>Student Learning</t>
  </si>
  <si>
    <t>Align and offer programs and courses that more effectively meet the needs of students and the community, as well as the local and state labor markets.</t>
  </si>
  <si>
    <t>Instruction, Planning and Research</t>
  </si>
  <si>
    <t>Use labor market research and community demand as a major driver of decisions about new career and technical offerings.</t>
  </si>
  <si>
    <t>Review the college's hiring policies and procedures (including advertising, job description development, screening, establishing qualifications, interviewing, recommending candidates, and final selection) with the goal of eliminating barriers to good candidates and selecting the best candidates.</t>
  </si>
  <si>
    <t>Human Resources</t>
  </si>
  <si>
    <t xml:space="preserve">Strategic Goal 3 -Complete the remaining Measure L Bond projects in a timely manner. </t>
  </si>
  <si>
    <t>Facilitate the completion of the revitalization of the Stockton campus.</t>
  </si>
  <si>
    <t>Capital and Bond Fund</t>
  </si>
  <si>
    <t>Facilities</t>
  </si>
  <si>
    <t xml:space="preserve">Efforts continue on the Bond Program projects. In 2012-13, one-time budget savings was set aside for instructional equip, site improvement and program review priorities. </t>
  </si>
  <si>
    <t>Explore the purchase of land or a facility in the Lodi-Galt area to serve the north county population.</t>
  </si>
  <si>
    <t>Various: Ad-Hoc committee of board members and various department/division managers and staff.</t>
  </si>
  <si>
    <t xml:space="preserve">In 2012-13, a ad-hoc group met to develop a plan to review the viability of securing a Lodi-Galt location.  Potential locations were identified and discussions held with outside stakeholders. </t>
  </si>
  <si>
    <t>Strategic Goal 4 - In order to improve the effectiveness of college operations, develop and implement a communication plan that provides regular, timely, open, and transparent communication among all internal and external stakeholders.</t>
  </si>
  <si>
    <t>Review and assess the quality, effectiveness, and timeliness of existing formal communication strategies (committee communications such as agendas and minutes; community focused communications; college web sites; internal and external public relations activities, etc.). Develop and implement strategies for improvement.</t>
  </si>
  <si>
    <t>President, Student Services</t>
  </si>
  <si>
    <t>To the extent possible, relocate faculty offices to allow for greater faculty collaboration among like-minded disciplines of faculty clusters.</t>
  </si>
  <si>
    <t>Instruction, Facilities</t>
  </si>
  <si>
    <t xml:space="preserve">Strategic Goal 5 - Develop and implement an integrated, college-wide staff development program with the mission of providing all employees an array of required and elective training and development opportunities so as to make them more effective as employees and as members of a diverse college community. </t>
  </si>
  <si>
    <t xml:space="preserve">Design and implement a basic orientation program for all new employees and a "curriculum" of regular required periodic training for all employees regarding topics such as workplace safety, sexual harassment, nondiscrimination, diversity, and the personnel selection process. </t>
  </si>
  <si>
    <t xml:space="preserve">Human Resources, Police </t>
  </si>
  <si>
    <t>Provide mandatory training as needed to faculty and instructional staff, student services staff, and administrators/managers regarding the effective use of student learning outcomes and assessment to improve institutional effectiveness including instruction and services.</t>
  </si>
  <si>
    <t>Instruction</t>
  </si>
  <si>
    <t>Strategic Goals to Budget</t>
  </si>
  <si>
    <t>Part-Time Instructional Budget</t>
  </si>
  <si>
    <t>Operational Budget Efficiencies</t>
  </si>
  <si>
    <t>Projected</t>
  </si>
  <si>
    <t>FY 13-14</t>
  </si>
  <si>
    <t>FY 14-15</t>
  </si>
  <si>
    <t>FY 15-16</t>
  </si>
  <si>
    <t>Projected % Restoration/Growth</t>
  </si>
  <si>
    <t>Revenues</t>
  </si>
  <si>
    <t>Expenditures</t>
  </si>
  <si>
    <t>Note</t>
  </si>
  <si>
    <t>Date/Rev</t>
  </si>
  <si>
    <t xml:space="preserve">Detail of Change in Projection </t>
  </si>
  <si>
    <t>Budget Overview  - Three Year Planning Scenario</t>
  </si>
  <si>
    <t>Projected Inflationary COLA</t>
  </si>
  <si>
    <t xml:space="preserve">Inflationary COLA </t>
  </si>
  <si>
    <t>Prior Year Revenue Adjmt - One Time</t>
  </si>
  <si>
    <t>Other Adjustments</t>
  </si>
  <si>
    <t xml:space="preserve">Total Revenue </t>
  </si>
  <si>
    <t>Total Expenditures</t>
  </si>
  <si>
    <t>Operating Results (Rev - Exp)</t>
  </si>
  <si>
    <t>See Summary page for footnote and date information</t>
  </si>
  <si>
    <t>Adopted Budget 2013-14 - Unrestriced General Fund</t>
  </si>
  <si>
    <t>Carryover and One Time Expenditures</t>
  </si>
  <si>
    <t>16-17</t>
  </si>
  <si>
    <t>One-Time and Carryover Items</t>
  </si>
  <si>
    <t xml:space="preserve">Health Benefits </t>
  </si>
  <si>
    <t xml:space="preserve">Step/Column </t>
  </si>
  <si>
    <t>FY 16-17</t>
  </si>
  <si>
    <t xml:space="preserve">Estimated  Funded FTES </t>
  </si>
  <si>
    <t>On-going expenditures</t>
  </si>
  <si>
    <t>Workload Restoration  (all credit FTES)</t>
  </si>
  <si>
    <t xml:space="preserve"> Faculty - FON Adjustment</t>
  </si>
  <si>
    <t xml:space="preserve"> Adjusted Budget</t>
  </si>
  <si>
    <t>Bakersfield College</t>
  </si>
  <si>
    <t>Beginning Fund Balance</t>
  </si>
  <si>
    <t>Ending Balance</t>
  </si>
  <si>
    <t xml:space="preserve"> 12-13 level</t>
  </si>
  <si>
    <t>Adjusted for P1 February 2014</t>
  </si>
  <si>
    <t xml:space="preserve">                                                      Excludes CE and Comm Ed</t>
  </si>
  <si>
    <t>CDC Subsidy</t>
  </si>
  <si>
    <t>Use of Weil Center</t>
  </si>
  <si>
    <t>CalPERS/STRS</t>
  </si>
  <si>
    <t>Does not include any provision for salary increases.</t>
  </si>
  <si>
    <t>*</t>
  </si>
  <si>
    <t>Local Revenue Adjustments</t>
  </si>
  <si>
    <t>Technology Hardware Replacement</t>
  </si>
  <si>
    <t>3% Reserve Requirement</t>
  </si>
  <si>
    <t>Net Collge Revenue</t>
  </si>
  <si>
    <t>Deferred Maintenance</t>
  </si>
  <si>
    <t>Resident FTES Targets w/o non-res.appren</t>
  </si>
  <si>
    <t>District Chargebacks  2.5% incr per year</t>
  </si>
  <si>
    <t>Fiscal_Year:2014-15</t>
  </si>
  <si>
    <t>New Prelim Proposal</t>
  </si>
  <si>
    <t>Fixed Benefits</t>
  </si>
  <si>
    <t>Statutory Benefits</t>
  </si>
  <si>
    <t>FTE</t>
  </si>
  <si>
    <t>BMNXXX</t>
  </si>
  <si>
    <t>Student Services</t>
  </si>
  <si>
    <t>BMMXXX</t>
  </si>
  <si>
    <t>Academic Affairs</t>
  </si>
  <si>
    <t>Dean of  Academic Technology (NEW)</t>
  </si>
  <si>
    <t>Director of Nursing (NEW)</t>
  </si>
  <si>
    <t>Director of Culinary Arts (NEW)</t>
  </si>
  <si>
    <t>Administrative Services</t>
  </si>
  <si>
    <t>Events Manager (NEW)</t>
  </si>
  <si>
    <t>BMCXXX</t>
  </si>
  <si>
    <t>Total</t>
  </si>
  <si>
    <t>Posposed Reorg New Positions</t>
  </si>
  <si>
    <t>Associate Director Athletics (NEW)</t>
  </si>
  <si>
    <t>Administrative Assistant (NEW)</t>
  </si>
  <si>
    <t>Support Staff Positions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</si>
</sst>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quot;$&quot;#,##0"/>
    <numFmt numFmtId="166" formatCode="_(&quot;$&quot;* #,##0_);_(&quot;$&quot;* \(#,##0\);_(&quot;$&quot;* &quot;-&quot;??_);_(@_)"/>
    <numFmt numFmtId="167" formatCode="[$-409]mmm\-yy;@"/>
    <numFmt numFmtId="168" formatCode="[$-409]mmmm\-yy;@"/>
    <numFmt numFmtId="169" formatCode="0.0%"/>
    <numFmt numFmtId="170" formatCode="_(* #,##0_);_(* \(#,##0\);_(* &quot;-&quot;??_);_(@_)"/>
    <numFmt numFmtId="171" formatCode="&quot;Yes&quot;;&quot;Yes&quot;;&quot;No&quot;"/>
    <numFmt numFmtId="172" formatCode="&quot;True&quot;;&quot;True&quot;;&quot;False&quot;"/>
    <numFmt numFmtId="173" formatCode="&quot;On&quot;;&quot;On&quot;;&quot;Off&quot;"/>
    <numFmt numFmtId="174" formatCode="[$€-2]\ #,##0.00_);[Red]\([$€-2]\ #,##0.00\)"/>
    <numFmt numFmtId="175" formatCode="_(&quot;$&quot;* #,##0.000_);_(&quot;$&quot;* \(#,##0.000\);_(&quot;$&quot;* &quot;-&quot;???_);_(@_)"/>
    <numFmt numFmtId="176" formatCode="_(&quot;$&quot;* #,##0.0000_);_(&quot;$&quot;* \(#,##0.0000\);_(&quot;$&quot;* &quot;-&quot;????_);_(@_)"/>
    <numFmt numFmtId="177" formatCode="[$-409]dddd\,\ mmmm\ dd\,\ yyyy"/>
    <numFmt numFmtId="178" formatCode="_(* #,##0.0_);_(* \(#,##0.0\);_(* &quot;-&quot;??_);_(@_)"/>
    <numFmt numFmtId="179" formatCode="_(&quot;$&quot;* #,##0.000_);_(&quot;$&quot;* \(#,##0.000\);_(&quot;$&quot;* &quot;-&quot;??_);_(@_)"/>
    <numFmt numFmtId="180" formatCode="_(&quot;$&quot;* #,##0.0_);_(&quot;$&quot;* \(#,##0.0\);_(&quot;$&quot;* &quot;-&quot;??_);_(@_)"/>
  </numFmts>
  <fonts count="103">
    <font>
      <sz val="11"/>
      <color theme="1"/>
      <name val="Calibri"/>
      <family val="2"/>
    </font>
    <font>
      <sz val="11"/>
      <color indexed="8"/>
      <name val="Calibri"/>
      <family val="2"/>
    </font>
    <font>
      <sz val="10"/>
      <name val="Arial"/>
      <family val="2"/>
    </font>
    <font>
      <sz val="11"/>
      <color indexed="8"/>
      <name val="Arial"/>
      <family val="2"/>
    </font>
    <font>
      <sz val="10"/>
      <color indexed="8"/>
      <name val="Arial"/>
      <family val="2"/>
    </font>
    <font>
      <b/>
      <sz val="10"/>
      <color indexed="8"/>
      <name val="Arial"/>
      <family val="2"/>
    </font>
    <font>
      <sz val="9"/>
      <color indexed="8"/>
      <name val="Arial"/>
      <family val="2"/>
    </font>
    <font>
      <b/>
      <sz val="9"/>
      <color indexed="8"/>
      <name val="Arial"/>
      <family val="2"/>
    </font>
    <font>
      <b/>
      <sz val="10"/>
      <name val="Arial"/>
      <family val="2"/>
    </font>
    <font>
      <b/>
      <sz val="9"/>
      <name val="Arial"/>
      <family val="2"/>
    </font>
    <font>
      <b/>
      <sz val="8"/>
      <name val="Arial"/>
      <family val="2"/>
    </font>
    <font>
      <b/>
      <vertAlign val="superscript"/>
      <sz val="8"/>
      <name val="Arial"/>
      <family val="2"/>
    </font>
    <font>
      <vertAlign val="superscript"/>
      <sz val="8"/>
      <name val="Arial"/>
      <family val="2"/>
    </font>
    <font>
      <vertAlign val="superscript"/>
      <sz val="8"/>
      <color indexed="8"/>
      <name val="Arial"/>
      <family val="2"/>
    </font>
    <font>
      <sz val="11"/>
      <name val="Arial"/>
      <family val="2"/>
    </font>
    <font>
      <b/>
      <vertAlign val="superscript"/>
      <sz val="9"/>
      <color indexed="8"/>
      <name val="Arial"/>
      <family val="2"/>
    </font>
    <font>
      <sz val="8"/>
      <name val="Arial"/>
      <family val="2"/>
    </font>
    <font>
      <vertAlign val="superscript"/>
      <sz val="9"/>
      <color indexed="8"/>
      <name val="Arial"/>
      <family val="2"/>
    </font>
    <font>
      <sz val="12"/>
      <color indexed="8"/>
      <name val="Arial"/>
      <family val="2"/>
    </font>
    <font>
      <sz val="9"/>
      <name val="Arial"/>
      <family val="2"/>
    </font>
    <font>
      <i/>
      <sz val="8"/>
      <color indexed="8"/>
      <name val="Arial"/>
      <family val="2"/>
    </font>
    <font>
      <sz val="10"/>
      <color indexed="8"/>
      <name val="Tahoma"/>
      <family val="2"/>
    </font>
    <font>
      <sz val="12"/>
      <name val="Arial"/>
      <family val="2"/>
    </font>
    <font>
      <sz val="12"/>
      <color indexed="8"/>
      <name val="Calibri"/>
      <family val="2"/>
    </font>
    <font>
      <sz val="10"/>
      <name val="Geneva"/>
      <family val="2"/>
    </font>
    <font>
      <i/>
      <sz val="10"/>
      <name val="Arial"/>
      <family val="2"/>
    </font>
    <font>
      <vertAlign val="superscript"/>
      <sz val="10"/>
      <name val="Arial"/>
      <family val="2"/>
    </font>
    <font>
      <b/>
      <sz val="11"/>
      <name val="Arial"/>
      <family val="2"/>
    </font>
    <font>
      <b/>
      <i/>
      <sz val="11"/>
      <name val="Arial"/>
      <family val="2"/>
    </font>
    <font>
      <sz val="11"/>
      <name val="Californian FB"/>
      <family val="1"/>
    </font>
    <font>
      <b/>
      <u val="single"/>
      <sz val="11"/>
      <name val="Californian FB"/>
      <family val="1"/>
    </font>
    <font>
      <i/>
      <sz val="11"/>
      <name val="Californian FB"/>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i/>
      <sz val="9"/>
      <color indexed="8"/>
      <name val="Arial"/>
      <family val="2"/>
    </font>
    <font>
      <b/>
      <sz val="11"/>
      <color indexed="8"/>
      <name val="Arial"/>
      <family val="2"/>
    </font>
    <font>
      <vertAlign val="superscript"/>
      <sz val="10"/>
      <color indexed="8"/>
      <name val="Arial"/>
      <family val="2"/>
    </font>
    <font>
      <b/>
      <i/>
      <sz val="11"/>
      <color indexed="8"/>
      <name val="Arial"/>
      <family val="2"/>
    </font>
    <font>
      <vertAlign val="superscript"/>
      <sz val="10"/>
      <color indexed="60"/>
      <name val="Arial"/>
      <family val="2"/>
    </font>
    <font>
      <vertAlign val="superscript"/>
      <sz val="8"/>
      <color indexed="60"/>
      <name val="Arial"/>
      <family val="2"/>
    </font>
    <font>
      <i/>
      <sz val="10"/>
      <color indexed="8"/>
      <name val="Arial"/>
      <family val="2"/>
    </font>
    <font>
      <b/>
      <i/>
      <sz val="10"/>
      <color indexed="8"/>
      <name val="Arial"/>
      <family val="2"/>
    </font>
    <font>
      <b/>
      <i/>
      <sz val="8"/>
      <color indexed="8"/>
      <name val="Arial"/>
      <family val="2"/>
    </font>
    <font>
      <b/>
      <i/>
      <vertAlign val="superscript"/>
      <sz val="8"/>
      <color indexed="8"/>
      <name val="Arial"/>
      <family val="2"/>
    </font>
    <font>
      <b/>
      <sz val="18"/>
      <color indexed="8"/>
      <name val="Arial"/>
      <family val="2"/>
    </font>
    <font>
      <sz val="11"/>
      <color indexed="10"/>
      <name val="Arial"/>
      <family val="2"/>
    </font>
    <font>
      <b/>
      <sz val="16"/>
      <color indexed="8"/>
      <name val="Arial"/>
      <family val="2"/>
    </font>
    <font>
      <sz val="11"/>
      <color indexed="8"/>
      <name val="Californian FB"/>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b/>
      <sz val="10"/>
      <color theme="1"/>
      <name val="Arial"/>
      <family val="2"/>
    </font>
    <font>
      <sz val="8"/>
      <color theme="1"/>
      <name val="Arial"/>
      <family val="2"/>
    </font>
    <font>
      <sz val="10"/>
      <color rgb="FF000000"/>
      <name val="Arial"/>
      <family val="2"/>
    </font>
    <font>
      <b/>
      <i/>
      <sz val="9"/>
      <color theme="1"/>
      <name val="Arial"/>
      <family val="2"/>
    </font>
    <font>
      <b/>
      <sz val="11"/>
      <color theme="1"/>
      <name val="Arial"/>
      <family val="2"/>
    </font>
    <font>
      <sz val="9"/>
      <color theme="1"/>
      <name val="Arial"/>
      <family val="2"/>
    </font>
    <font>
      <sz val="12"/>
      <color theme="1"/>
      <name val="Arial"/>
      <family val="2"/>
    </font>
    <font>
      <vertAlign val="superscript"/>
      <sz val="9"/>
      <color theme="1"/>
      <name val="Arial"/>
      <family val="2"/>
    </font>
    <font>
      <vertAlign val="superscript"/>
      <sz val="10"/>
      <color theme="1"/>
      <name val="Arial"/>
      <family val="2"/>
    </font>
    <font>
      <b/>
      <sz val="9"/>
      <color theme="1"/>
      <name val="Arial"/>
      <family val="2"/>
    </font>
    <font>
      <b/>
      <i/>
      <sz val="11"/>
      <color theme="1"/>
      <name val="Arial"/>
      <family val="2"/>
    </font>
    <font>
      <vertAlign val="superscript"/>
      <sz val="10"/>
      <color rgb="FFC00000"/>
      <name val="Arial"/>
      <family val="2"/>
    </font>
    <font>
      <vertAlign val="superscript"/>
      <sz val="8"/>
      <color rgb="FFC00000"/>
      <name val="Arial"/>
      <family val="2"/>
    </font>
    <font>
      <i/>
      <sz val="10"/>
      <color theme="1"/>
      <name val="Arial"/>
      <family val="2"/>
    </font>
    <font>
      <b/>
      <i/>
      <sz val="10"/>
      <color theme="1"/>
      <name val="Arial"/>
      <family val="2"/>
    </font>
    <font>
      <b/>
      <i/>
      <sz val="8"/>
      <color theme="1"/>
      <name val="Arial"/>
      <family val="2"/>
    </font>
    <font>
      <b/>
      <i/>
      <vertAlign val="superscript"/>
      <sz val="8"/>
      <color theme="1"/>
      <name val="Arial"/>
      <family val="2"/>
    </font>
    <font>
      <b/>
      <sz val="18"/>
      <color theme="1"/>
      <name val="Arial"/>
      <family val="2"/>
    </font>
    <font>
      <sz val="11"/>
      <color rgb="FFFF0000"/>
      <name val="Arial"/>
      <family val="2"/>
    </font>
    <font>
      <sz val="11"/>
      <color theme="1"/>
      <name val="Californian FB"/>
      <family val="1"/>
    </font>
    <font>
      <b/>
      <sz val="16"/>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right/>
      <top/>
      <bottom style="medium"/>
    </border>
    <border>
      <left/>
      <right/>
      <top style="thin"/>
      <bottom/>
    </border>
    <border>
      <left/>
      <right/>
      <top/>
      <bottom style="thin"/>
    </border>
    <border>
      <left/>
      <right/>
      <top style="thin"/>
      <bottom style="double"/>
    </border>
    <border>
      <left/>
      <right/>
      <top style="medium"/>
      <bottom/>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3" fillId="0" borderId="0" applyFont="0" applyFill="0" applyBorder="0" applyAlignment="0" applyProtection="0"/>
    <xf numFmtId="44" fontId="21"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2" fillId="0" borderId="0">
      <alignment/>
      <protection/>
    </xf>
    <xf numFmtId="0" fontId="22" fillId="0" borderId="0">
      <alignment/>
      <protection/>
    </xf>
    <xf numFmtId="0" fontId="24" fillId="0" borderId="0">
      <alignment/>
      <protection/>
    </xf>
    <xf numFmtId="0" fontId="2" fillId="0" borderId="0">
      <alignment/>
      <protection/>
    </xf>
    <xf numFmtId="0" fontId="22" fillId="0" borderId="0">
      <alignment/>
      <protection/>
    </xf>
    <xf numFmtId="0" fontId="75"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205">
    <xf numFmtId="0" fontId="0" fillId="0" borderId="0" xfId="0" applyFont="1" applyAlignment="1">
      <alignment/>
    </xf>
    <xf numFmtId="0" fontId="80" fillId="0" borderId="0" xfId="0" applyFont="1" applyAlignment="1">
      <alignment/>
    </xf>
    <xf numFmtId="0" fontId="80" fillId="0" borderId="0" xfId="0" applyFont="1" applyAlignment="1">
      <alignment horizontal="left"/>
    </xf>
    <xf numFmtId="0" fontId="80" fillId="0" borderId="0" xfId="0" applyFont="1" applyBorder="1" applyAlignment="1">
      <alignment/>
    </xf>
    <xf numFmtId="0" fontId="80" fillId="0" borderId="0" xfId="0" applyFont="1" applyAlignment="1">
      <alignment horizontal="center"/>
    </xf>
    <xf numFmtId="0" fontId="81" fillId="0" borderId="0" xfId="0" applyFont="1" applyAlignment="1">
      <alignment horizontal="left" vertical="top" wrapText="1"/>
    </xf>
    <xf numFmtId="0" fontId="82" fillId="33" borderId="10" xfId="0" applyFont="1" applyFill="1" applyBorder="1" applyAlignment="1">
      <alignment horizontal="left" vertical="top" wrapText="1"/>
    </xf>
    <xf numFmtId="0" fontId="82" fillId="33" borderId="10" xfId="0" applyFont="1" applyFill="1" applyBorder="1" applyAlignment="1">
      <alignment vertical="top" wrapText="1"/>
    </xf>
    <xf numFmtId="0" fontId="82" fillId="33" borderId="10" xfId="0" applyFont="1" applyFill="1" applyBorder="1" applyAlignment="1">
      <alignment horizontal="center" vertical="top" wrapText="1"/>
    </xf>
    <xf numFmtId="0" fontId="83" fillId="0" borderId="0" xfId="0" applyFont="1" applyAlignment="1">
      <alignment vertical="top" wrapText="1"/>
    </xf>
    <xf numFmtId="0" fontId="81" fillId="0" borderId="0" xfId="0" applyFont="1" applyAlignment="1">
      <alignment wrapText="1"/>
    </xf>
    <xf numFmtId="0" fontId="81" fillId="0" borderId="0" xfId="0" applyFont="1" applyAlignment="1">
      <alignment vertical="top" wrapText="1"/>
    </xf>
    <xf numFmtId="0" fontId="83" fillId="0" borderId="0" xfId="0" applyFont="1" applyAlignment="1">
      <alignment vertical="top"/>
    </xf>
    <xf numFmtId="0" fontId="84" fillId="0" borderId="0" xfId="0" applyFont="1" applyAlignment="1">
      <alignment vertical="top" wrapText="1"/>
    </xf>
    <xf numFmtId="0" fontId="80" fillId="0" borderId="0" xfId="83" applyFont="1">
      <alignment/>
      <protection/>
    </xf>
    <xf numFmtId="0" fontId="4" fillId="0" borderId="0" xfId="83" applyFont="1">
      <alignment/>
      <protection/>
    </xf>
    <xf numFmtId="0" fontId="81" fillId="0" borderId="0" xfId="83" applyFont="1">
      <alignment/>
      <protection/>
    </xf>
    <xf numFmtId="0" fontId="85" fillId="34" borderId="0" xfId="83" applyFont="1" applyFill="1" applyAlignment="1">
      <alignment horizontal="center"/>
      <protection/>
    </xf>
    <xf numFmtId="0" fontId="8" fillId="0" borderId="11" xfId="83" applyFont="1" applyBorder="1" applyAlignment="1">
      <alignment horizontal="center"/>
      <protection/>
    </xf>
    <xf numFmtId="0" fontId="86" fillId="0" borderId="0" xfId="83" applyFont="1">
      <alignment/>
      <protection/>
    </xf>
    <xf numFmtId="0" fontId="82" fillId="0" borderId="0" xfId="83" applyFont="1">
      <alignment/>
      <protection/>
    </xf>
    <xf numFmtId="3" fontId="7" fillId="34" borderId="12" xfId="83" applyNumberFormat="1" applyFont="1" applyFill="1" applyBorder="1" applyAlignment="1">
      <alignment horizontal="center"/>
      <protection/>
    </xf>
    <xf numFmtId="0" fontId="7" fillId="34" borderId="0" xfId="83" applyFont="1" applyFill="1" applyBorder="1" applyAlignment="1">
      <alignment horizontal="center"/>
      <protection/>
    </xf>
    <xf numFmtId="10" fontId="5" fillId="0" borderId="0" xfId="83" applyNumberFormat="1" applyFont="1" applyBorder="1" applyAlignment="1">
      <alignment horizontal="center"/>
      <protection/>
    </xf>
    <xf numFmtId="0" fontId="10" fillId="0" borderId="0" xfId="83" applyFont="1" applyBorder="1" applyAlignment="1">
      <alignment horizontal="center"/>
      <protection/>
    </xf>
    <xf numFmtId="10" fontId="5" fillId="33" borderId="0" xfId="83" applyNumberFormat="1" applyFont="1" applyFill="1" applyBorder="1" applyAlignment="1">
      <alignment horizontal="center"/>
      <protection/>
    </xf>
    <xf numFmtId="0" fontId="11" fillId="0" borderId="0" xfId="83" applyFont="1" applyBorder="1" applyAlignment="1">
      <alignment horizontal="center" vertical="center"/>
      <protection/>
    </xf>
    <xf numFmtId="0" fontId="8" fillId="0" borderId="0" xfId="83" applyFont="1" applyBorder="1" applyAlignment="1">
      <alignment horizontal="center"/>
      <protection/>
    </xf>
    <xf numFmtId="0" fontId="7" fillId="34" borderId="13" xfId="83" applyFont="1" applyFill="1" applyBorder="1" applyAlignment="1">
      <alignment horizontal="center"/>
      <protection/>
    </xf>
    <xf numFmtId="10" fontId="5" fillId="0" borderId="13" xfId="83" applyNumberFormat="1" applyFont="1" applyBorder="1" applyAlignment="1">
      <alignment horizontal="center"/>
      <protection/>
    </xf>
    <xf numFmtId="0" fontId="10" fillId="0" borderId="13" xfId="83" applyFont="1" applyBorder="1" applyAlignment="1">
      <alignment horizontal="center"/>
      <protection/>
    </xf>
    <xf numFmtId="10" fontId="5" fillId="33" borderId="13" xfId="83" applyNumberFormat="1" applyFont="1" applyFill="1" applyBorder="1" applyAlignment="1">
      <alignment horizontal="center"/>
      <protection/>
    </xf>
    <xf numFmtId="0" fontId="11" fillId="0" borderId="13" xfId="83" applyFont="1" applyBorder="1" applyAlignment="1">
      <alignment horizontal="center" vertical="center"/>
      <protection/>
    </xf>
    <xf numFmtId="0" fontId="8" fillId="0" borderId="13" xfId="83" applyFont="1" applyBorder="1" applyAlignment="1">
      <alignment horizontal="center"/>
      <protection/>
    </xf>
    <xf numFmtId="0" fontId="81" fillId="0" borderId="0" xfId="83" applyFont="1" applyFill="1">
      <alignment/>
      <protection/>
    </xf>
    <xf numFmtId="0" fontId="80" fillId="0" borderId="0" xfId="83" applyFont="1" applyAlignment="1">
      <alignment/>
      <protection/>
    </xf>
    <xf numFmtId="42" fontId="80" fillId="0" borderId="0" xfId="83" applyNumberFormat="1" applyFont="1">
      <alignment/>
      <protection/>
    </xf>
    <xf numFmtId="0" fontId="80" fillId="0" borderId="11" xfId="83" applyFont="1" applyBorder="1">
      <alignment/>
      <protection/>
    </xf>
    <xf numFmtId="0" fontId="14" fillId="0" borderId="0" xfId="83" applyFont="1">
      <alignment/>
      <protection/>
    </xf>
    <xf numFmtId="42" fontId="87" fillId="34" borderId="0" xfId="83" applyNumberFormat="1" applyFont="1" applyFill="1" applyAlignment="1">
      <alignment/>
      <protection/>
    </xf>
    <xf numFmtId="42" fontId="16" fillId="0" borderId="0" xfId="83" applyNumberFormat="1" applyFont="1" applyAlignment="1">
      <alignment/>
      <protection/>
    </xf>
    <xf numFmtId="42" fontId="2" fillId="33" borderId="0" xfId="83" applyNumberFormat="1" applyFont="1" applyFill="1" applyAlignment="1">
      <alignment/>
      <protection/>
    </xf>
    <xf numFmtId="42" fontId="12" fillId="0" borderId="0" xfId="83" applyNumberFormat="1" applyFont="1" applyAlignment="1">
      <alignment horizontal="left" vertical="center"/>
      <protection/>
    </xf>
    <xf numFmtId="42" fontId="2" fillId="0" borderId="0" xfId="83" applyNumberFormat="1" applyFont="1" applyAlignment="1">
      <alignment/>
      <protection/>
    </xf>
    <xf numFmtId="0" fontId="81" fillId="0" borderId="0" xfId="83" applyFont="1" applyAlignment="1">
      <alignment horizontal="left"/>
      <protection/>
    </xf>
    <xf numFmtId="0" fontId="88" fillId="0" borderId="0" xfId="83" applyFont="1" applyAlignment="1">
      <alignment horizontal="center"/>
      <protection/>
    </xf>
    <xf numFmtId="41" fontId="2" fillId="33" borderId="0" xfId="83" applyNumberFormat="1" applyFont="1" applyFill="1" applyAlignment="1">
      <alignment/>
      <protection/>
    </xf>
    <xf numFmtId="41" fontId="12" fillId="0" borderId="0" xfId="83" applyNumberFormat="1" applyFont="1" applyAlignment="1">
      <alignment horizontal="left" vertical="center"/>
      <protection/>
    </xf>
    <xf numFmtId="41" fontId="2" fillId="0" borderId="0" xfId="83" applyNumberFormat="1" applyFont="1" applyAlignment="1">
      <alignment/>
      <protection/>
    </xf>
    <xf numFmtId="0" fontId="87" fillId="34" borderId="0" xfId="83" applyFont="1" applyFill="1">
      <alignment/>
      <protection/>
    </xf>
    <xf numFmtId="41" fontId="2" fillId="0" borderId="11" xfId="83" applyNumberFormat="1" applyFont="1" applyFill="1" applyBorder="1" applyAlignment="1">
      <alignment/>
      <protection/>
    </xf>
    <xf numFmtId="41" fontId="89" fillId="34" borderId="11" xfId="83" applyNumberFormat="1" applyFont="1" applyFill="1" applyBorder="1" applyAlignment="1">
      <alignment/>
      <protection/>
    </xf>
    <xf numFmtId="41" fontId="2" fillId="33" borderId="11" xfId="83" applyNumberFormat="1" applyFont="1" applyFill="1" applyBorder="1" applyAlignment="1">
      <alignment/>
      <protection/>
    </xf>
    <xf numFmtId="41" fontId="12" fillId="0" borderId="11" xfId="83" applyNumberFormat="1" applyFont="1" applyBorder="1" applyAlignment="1">
      <alignment horizontal="left" vertical="center"/>
      <protection/>
    </xf>
    <xf numFmtId="41" fontId="2" fillId="0" borderId="11" xfId="83" applyNumberFormat="1" applyFont="1" applyBorder="1" applyAlignment="1">
      <alignment/>
      <protection/>
    </xf>
    <xf numFmtId="0" fontId="5" fillId="0" borderId="0" xfId="83" applyFont="1">
      <alignment/>
      <protection/>
    </xf>
    <xf numFmtId="42" fontId="8" fillId="0" borderId="0" xfId="83" applyNumberFormat="1" applyFont="1" applyAlignment="1">
      <alignment/>
      <protection/>
    </xf>
    <xf numFmtId="42" fontId="15" fillId="34" borderId="0" xfId="83" applyNumberFormat="1" applyFont="1" applyFill="1" applyAlignment="1">
      <alignment/>
      <protection/>
    </xf>
    <xf numFmtId="43" fontId="11" fillId="0" borderId="0" xfId="83" applyNumberFormat="1" applyFont="1" applyAlignment="1">
      <alignment/>
      <protection/>
    </xf>
    <xf numFmtId="42" fontId="8" fillId="33" borderId="0" xfId="83" applyNumberFormat="1" applyFont="1" applyFill="1" applyAlignment="1">
      <alignment/>
      <protection/>
    </xf>
    <xf numFmtId="42" fontId="11" fillId="0" borderId="0" xfId="83" applyNumberFormat="1" applyFont="1" applyAlignment="1">
      <alignment horizontal="left" vertical="center"/>
      <protection/>
    </xf>
    <xf numFmtId="42" fontId="86" fillId="0" borderId="0" xfId="83" applyNumberFormat="1" applyFont="1">
      <alignment/>
      <protection/>
    </xf>
    <xf numFmtId="42" fontId="17" fillId="34" borderId="0" xfId="83" applyNumberFormat="1" applyFont="1" applyFill="1" applyAlignment="1">
      <alignment/>
      <protection/>
    </xf>
    <xf numFmtId="43" fontId="12" fillId="0" borderId="0" xfId="83" applyNumberFormat="1" applyFont="1" applyAlignment="1">
      <alignment/>
      <protection/>
    </xf>
    <xf numFmtId="42" fontId="89" fillId="34" borderId="0" xfId="83" applyNumberFormat="1" applyFont="1" applyFill="1" applyAlignment="1">
      <alignment/>
      <protection/>
    </xf>
    <xf numFmtId="0" fontId="4" fillId="0" borderId="0" xfId="83" applyFont="1" applyFill="1">
      <alignment/>
      <protection/>
    </xf>
    <xf numFmtId="41" fontId="90" fillId="34" borderId="0" xfId="83" applyNumberFormat="1" applyFont="1" applyFill="1" applyAlignment="1">
      <alignment/>
      <protection/>
    </xf>
    <xf numFmtId="41" fontId="12" fillId="0" borderId="0" xfId="83" applyNumberFormat="1" applyFont="1" applyAlignment="1">
      <alignment/>
      <protection/>
    </xf>
    <xf numFmtId="42" fontId="91" fillId="34" borderId="0" xfId="83" applyNumberFormat="1" applyFont="1" applyFill="1" applyBorder="1" applyAlignment="1">
      <alignment/>
      <protection/>
    </xf>
    <xf numFmtId="43" fontId="11" fillId="0" borderId="0" xfId="83" applyNumberFormat="1" applyFont="1" applyBorder="1" applyAlignment="1">
      <alignment/>
      <protection/>
    </xf>
    <xf numFmtId="42" fontId="5" fillId="33" borderId="0" xfId="83" applyNumberFormat="1" applyFont="1" applyFill="1" applyBorder="1" applyAlignment="1">
      <alignment/>
      <protection/>
    </xf>
    <xf numFmtId="42" fontId="5" fillId="0" borderId="0" xfId="83" applyNumberFormat="1" applyFont="1" applyBorder="1" applyAlignment="1">
      <alignment/>
      <protection/>
    </xf>
    <xf numFmtId="0" fontId="81" fillId="0" borderId="0" xfId="83" applyFont="1" applyAlignment="1">
      <alignment horizontal="right"/>
      <protection/>
    </xf>
    <xf numFmtId="41" fontId="2" fillId="0" borderId="0" xfId="83" applyNumberFormat="1" applyFont="1" applyBorder="1" applyAlignment="1">
      <alignment/>
      <protection/>
    </xf>
    <xf numFmtId="41" fontId="19" fillId="34" borderId="0" xfId="83" applyNumberFormat="1" applyFont="1" applyFill="1" applyBorder="1" applyAlignment="1">
      <alignment/>
      <protection/>
    </xf>
    <xf numFmtId="43" fontId="12" fillId="0" borderId="0" xfId="83" applyNumberFormat="1" applyFont="1" applyBorder="1" applyAlignment="1">
      <alignment/>
      <protection/>
    </xf>
    <xf numFmtId="41" fontId="2" fillId="33" borderId="0" xfId="83" applyNumberFormat="1" applyFont="1" applyFill="1" applyBorder="1" applyAlignment="1">
      <alignment/>
      <protection/>
    </xf>
    <xf numFmtId="41" fontId="12" fillId="0" borderId="0" xfId="83" applyNumberFormat="1" applyFont="1" applyBorder="1" applyAlignment="1">
      <alignment horizontal="left" vertical="center"/>
      <protection/>
    </xf>
    <xf numFmtId="0" fontId="92" fillId="0" borderId="0" xfId="83" applyFont="1" applyFill="1">
      <alignment/>
      <protection/>
    </xf>
    <xf numFmtId="0" fontId="2" fillId="0" borderId="0" xfId="83" applyFont="1">
      <alignment/>
      <protection/>
    </xf>
    <xf numFmtId="0" fontId="16" fillId="0" borderId="0" xfId="83" applyFont="1">
      <alignment/>
      <protection/>
    </xf>
    <xf numFmtId="0" fontId="12" fillId="0" borderId="0" xfId="83" applyFont="1" applyAlignment="1">
      <alignment horizontal="left" vertical="center"/>
      <protection/>
    </xf>
    <xf numFmtId="0" fontId="4" fillId="0" borderId="11" xfId="83" applyFont="1" applyBorder="1">
      <alignment/>
      <protection/>
    </xf>
    <xf numFmtId="0" fontId="87" fillId="0" borderId="0" xfId="83" applyFont="1">
      <alignment/>
      <protection/>
    </xf>
    <xf numFmtId="0" fontId="20" fillId="0" borderId="0" xfId="83" applyFont="1" applyAlignment="1">
      <alignment horizontal="left" wrapText="1" readingOrder="1"/>
      <protection/>
    </xf>
    <xf numFmtId="41" fontId="93" fillId="34" borderId="0" xfId="83" applyNumberFormat="1" applyFont="1" applyFill="1" applyAlignment="1">
      <alignment/>
      <protection/>
    </xf>
    <xf numFmtId="41" fontId="94" fillId="0" borderId="0" xfId="83" applyNumberFormat="1" applyFont="1" applyAlignment="1">
      <alignment/>
      <protection/>
    </xf>
    <xf numFmtId="0" fontId="82" fillId="7" borderId="0" xfId="83" applyFont="1" applyFill="1">
      <alignment/>
      <protection/>
    </xf>
    <xf numFmtId="0" fontId="82" fillId="7" borderId="0" xfId="83" applyFont="1" applyFill="1" applyAlignment="1">
      <alignment horizontal="right"/>
      <protection/>
    </xf>
    <xf numFmtId="41" fontId="8" fillId="7" borderId="0" xfId="83" applyNumberFormat="1" applyFont="1" applyFill="1" applyBorder="1" applyAlignment="1">
      <alignment/>
      <protection/>
    </xf>
    <xf numFmtId="41" fontId="9" fillId="7" borderId="0" xfId="83" applyNumberFormat="1" applyFont="1" applyFill="1" applyBorder="1" applyAlignment="1">
      <alignment/>
      <protection/>
    </xf>
    <xf numFmtId="43" fontId="11" fillId="7" borderId="0" xfId="83" applyNumberFormat="1" applyFont="1" applyFill="1" applyBorder="1" applyAlignment="1">
      <alignment/>
      <protection/>
    </xf>
    <xf numFmtId="0" fontId="95" fillId="0" borderId="0" xfId="83" applyFont="1" applyFill="1">
      <alignment/>
      <protection/>
    </xf>
    <xf numFmtId="41" fontId="95" fillId="0" borderId="0" xfId="83" applyNumberFormat="1" applyFont="1" applyFill="1">
      <alignment/>
      <protection/>
    </xf>
    <xf numFmtId="41" fontId="2" fillId="0" borderId="0" xfId="83" applyNumberFormat="1" applyFont="1" applyFill="1" applyAlignment="1">
      <alignment horizontal="center" wrapText="1"/>
      <protection/>
    </xf>
    <xf numFmtId="43" fontId="26" fillId="0" borderId="0" xfId="83" applyNumberFormat="1" applyFont="1" applyFill="1">
      <alignment/>
      <protection/>
    </xf>
    <xf numFmtId="41" fontId="2" fillId="0" borderId="0" xfId="83" applyNumberFormat="1" applyFont="1" applyFill="1">
      <alignment/>
      <protection/>
    </xf>
    <xf numFmtId="3" fontId="5" fillId="0" borderId="0" xfId="83" applyNumberFormat="1" applyFont="1" applyBorder="1" applyAlignment="1">
      <alignment horizontal="center"/>
      <protection/>
    </xf>
    <xf numFmtId="3" fontId="10" fillId="0" borderId="0" xfId="83" applyNumberFormat="1" applyFont="1" applyBorder="1" applyAlignment="1">
      <alignment horizontal="center"/>
      <protection/>
    </xf>
    <xf numFmtId="3" fontId="5" fillId="33" borderId="0" xfId="83" applyNumberFormat="1" applyFont="1" applyFill="1" applyBorder="1" applyAlignment="1">
      <alignment horizontal="center"/>
      <protection/>
    </xf>
    <xf numFmtId="3" fontId="11" fillId="0" borderId="0" xfId="83" applyNumberFormat="1" applyFont="1" applyBorder="1" applyAlignment="1">
      <alignment horizontal="center" vertical="center"/>
      <protection/>
    </xf>
    <xf numFmtId="3" fontId="8" fillId="0" borderId="0" xfId="83" applyNumberFormat="1" applyFont="1" applyBorder="1" applyAlignment="1">
      <alignment horizontal="center"/>
      <protection/>
    </xf>
    <xf numFmtId="0" fontId="96" fillId="0" borderId="12" xfId="83" applyFont="1" applyBorder="1" applyAlignment="1">
      <alignment horizontal="center"/>
      <protection/>
    </xf>
    <xf numFmtId="0" fontId="80" fillId="0" borderId="12" xfId="83" applyFont="1" applyBorder="1">
      <alignment/>
      <protection/>
    </xf>
    <xf numFmtId="0" fontId="13" fillId="0" borderId="0" xfId="83" applyFont="1" applyBorder="1" applyAlignment="1">
      <alignment horizontal="left" vertical="center"/>
      <protection/>
    </xf>
    <xf numFmtId="0" fontId="3" fillId="0" borderId="0" xfId="83" applyFont="1" applyBorder="1" applyAlignment="1">
      <alignment horizontal="center"/>
      <protection/>
    </xf>
    <xf numFmtId="0" fontId="97" fillId="0" borderId="12" xfId="83" applyFont="1" applyBorder="1" applyAlignment="1">
      <alignment horizontal="center"/>
      <protection/>
    </xf>
    <xf numFmtId="0" fontId="98" fillId="0" borderId="12" xfId="83" applyFont="1" applyBorder="1" applyAlignment="1">
      <alignment horizontal="left" vertical="center"/>
      <protection/>
    </xf>
    <xf numFmtId="0" fontId="10" fillId="0" borderId="11" xfId="83" applyFont="1" applyBorder="1" applyAlignment="1">
      <alignment horizontal="center"/>
      <protection/>
    </xf>
    <xf numFmtId="0" fontId="11" fillId="0" borderId="11" xfId="83" applyFont="1" applyBorder="1" applyAlignment="1">
      <alignment horizontal="left" vertical="center"/>
      <protection/>
    </xf>
    <xf numFmtId="0" fontId="96" fillId="3" borderId="12" xfId="83" applyFont="1" applyFill="1" applyBorder="1" applyAlignment="1">
      <alignment horizontal="center" wrapText="1"/>
      <protection/>
    </xf>
    <xf numFmtId="41" fontId="94" fillId="0" borderId="11" xfId="83" applyNumberFormat="1" applyFont="1" applyBorder="1" applyAlignment="1">
      <alignment/>
      <protection/>
    </xf>
    <xf numFmtId="0" fontId="87" fillId="0" borderId="0" xfId="83" applyFont="1" applyBorder="1" applyAlignment="1">
      <alignment horizontal="center" vertical="center"/>
      <protection/>
    </xf>
    <xf numFmtId="14" fontId="87" fillId="0" borderId="0" xfId="83" applyNumberFormat="1" applyFont="1" applyBorder="1" applyAlignment="1" quotePrefix="1">
      <alignment vertical="center"/>
      <protection/>
    </xf>
    <xf numFmtId="0" fontId="86" fillId="7" borderId="0" xfId="83" applyFont="1" applyFill="1">
      <alignment/>
      <protection/>
    </xf>
    <xf numFmtId="0" fontId="99" fillId="0" borderId="0" xfId="83" applyFont="1" applyBorder="1" applyAlignment="1">
      <alignment/>
      <protection/>
    </xf>
    <xf numFmtId="164" fontId="80" fillId="0" borderId="0" xfId="83" applyNumberFormat="1" applyFont="1" applyBorder="1" applyAlignment="1" quotePrefix="1">
      <alignment wrapText="1"/>
      <protection/>
    </xf>
    <xf numFmtId="0" fontId="87" fillId="0" borderId="0" xfId="83" applyFont="1" applyFill="1" applyBorder="1" applyAlignment="1">
      <alignment/>
      <protection/>
    </xf>
    <xf numFmtId="0" fontId="87" fillId="9" borderId="0" xfId="83" applyFont="1" applyFill="1" applyBorder="1" applyAlignment="1">
      <alignment wrapText="1"/>
      <protection/>
    </xf>
    <xf numFmtId="0" fontId="2" fillId="0" borderId="0" xfId="83" applyFont="1" applyFill="1">
      <alignment/>
      <protection/>
    </xf>
    <xf numFmtId="0" fontId="25" fillId="0" borderId="0" xfId="83" applyFont="1" applyFill="1">
      <alignment/>
      <protection/>
    </xf>
    <xf numFmtId="41" fontId="2" fillId="33" borderId="13" xfId="83" applyNumberFormat="1" applyFont="1" applyFill="1" applyBorder="1" applyAlignment="1">
      <alignment/>
      <protection/>
    </xf>
    <xf numFmtId="41" fontId="2" fillId="0" borderId="13" xfId="83" applyNumberFormat="1" applyFont="1" applyBorder="1" applyAlignment="1">
      <alignment/>
      <protection/>
    </xf>
    <xf numFmtId="0" fontId="27" fillId="33" borderId="11" xfId="83" applyFont="1" applyFill="1" applyBorder="1" applyAlignment="1">
      <alignment horizontal="center"/>
      <protection/>
    </xf>
    <xf numFmtId="164" fontId="80" fillId="0" borderId="0" xfId="83" applyNumberFormat="1" applyFont="1" applyBorder="1" applyAlignment="1" quotePrefix="1">
      <alignment horizontal="center" wrapText="1"/>
      <protection/>
    </xf>
    <xf numFmtId="164" fontId="80" fillId="0" borderId="0" xfId="83" applyNumberFormat="1" applyFont="1" applyBorder="1" applyAlignment="1">
      <alignment horizontal="center" wrapText="1"/>
      <protection/>
    </xf>
    <xf numFmtId="165" fontId="2" fillId="0" borderId="11" xfId="94" applyNumberFormat="1" applyFont="1" applyBorder="1" applyAlignment="1">
      <alignment/>
    </xf>
    <xf numFmtId="165" fontId="16" fillId="0" borderId="11" xfId="83" applyNumberFormat="1" applyFont="1" applyBorder="1">
      <alignment/>
      <protection/>
    </xf>
    <xf numFmtId="165" fontId="12" fillId="0" borderId="11" xfId="83" applyNumberFormat="1" applyFont="1" applyBorder="1" applyAlignment="1">
      <alignment horizontal="left" vertical="center"/>
      <protection/>
    </xf>
    <xf numFmtId="0" fontId="4" fillId="0" borderId="11" xfId="83" applyFont="1" applyBorder="1" applyAlignment="1">
      <alignment vertical="top"/>
      <protection/>
    </xf>
    <xf numFmtId="13" fontId="5" fillId="33" borderId="0" xfId="83" applyNumberFormat="1" applyFont="1" applyFill="1" applyBorder="1" applyAlignment="1">
      <alignment horizontal="center"/>
      <protection/>
    </xf>
    <xf numFmtId="165" fontId="2" fillId="0" borderId="0" xfId="83" applyNumberFormat="1" applyFont="1" applyProtection="1">
      <alignment/>
      <protection/>
    </xf>
    <xf numFmtId="165" fontId="16" fillId="0" borderId="0" xfId="83" applyNumberFormat="1" applyFont="1" applyProtection="1">
      <alignment/>
      <protection/>
    </xf>
    <xf numFmtId="165" fontId="12" fillId="0" borderId="0" xfId="83" applyNumberFormat="1" applyFont="1" applyAlignment="1" applyProtection="1">
      <alignment horizontal="left" vertical="center"/>
      <protection/>
    </xf>
    <xf numFmtId="165" fontId="14" fillId="0" borderId="0" xfId="83" applyNumberFormat="1" applyFont="1" applyProtection="1">
      <alignment/>
      <protection/>
    </xf>
    <xf numFmtId="0" fontId="100" fillId="0" borderId="0" xfId="83" applyFont="1">
      <alignment/>
      <protection/>
    </xf>
    <xf numFmtId="41" fontId="2" fillId="35" borderId="0" xfId="83" applyNumberFormat="1" applyFont="1" applyFill="1" applyAlignment="1">
      <alignment/>
      <protection/>
    </xf>
    <xf numFmtId="41" fontId="81" fillId="35" borderId="0" xfId="83" applyNumberFormat="1" applyFont="1" applyFill="1">
      <alignment/>
      <protection/>
    </xf>
    <xf numFmtId="170" fontId="81" fillId="35" borderId="0" xfId="83" applyNumberFormat="1" applyFont="1" applyFill="1">
      <alignment/>
      <protection/>
    </xf>
    <xf numFmtId="41" fontId="2" fillId="36" borderId="0" xfId="83" applyNumberFormat="1" applyFont="1" applyFill="1" applyAlignment="1">
      <alignment/>
      <protection/>
    </xf>
    <xf numFmtId="41" fontId="12" fillId="36" borderId="0" xfId="83" applyNumberFormat="1" applyFont="1" applyFill="1" applyAlignment="1">
      <alignment horizontal="left" vertical="center"/>
      <protection/>
    </xf>
    <xf numFmtId="170" fontId="2" fillId="36" borderId="0" xfId="42" applyNumberFormat="1" applyFont="1" applyFill="1" applyAlignment="1">
      <alignment/>
    </xf>
    <xf numFmtId="170" fontId="12" fillId="36" borderId="0" xfId="42" applyNumberFormat="1" applyFont="1" applyFill="1" applyAlignment="1">
      <alignment horizontal="left" vertical="center"/>
    </xf>
    <xf numFmtId="170" fontId="81" fillId="36" borderId="0" xfId="42" applyNumberFormat="1" applyFont="1" applyFill="1" applyAlignment="1">
      <alignment/>
    </xf>
    <xf numFmtId="0" fontId="81" fillId="36" borderId="0" xfId="83" applyFont="1" applyFill="1">
      <alignment/>
      <protection/>
    </xf>
    <xf numFmtId="41" fontId="2" fillId="36" borderId="13" xfId="83" applyNumberFormat="1" applyFont="1" applyFill="1" applyBorder="1" applyAlignment="1">
      <alignment/>
      <protection/>
    </xf>
    <xf numFmtId="0" fontId="81" fillId="36" borderId="13" xfId="83" applyFont="1" applyFill="1" applyBorder="1">
      <alignment/>
      <protection/>
    </xf>
    <xf numFmtId="41" fontId="14" fillId="0" borderId="0" xfId="83" applyNumberFormat="1" applyFont="1">
      <alignment/>
      <protection/>
    </xf>
    <xf numFmtId="0" fontId="86" fillId="35" borderId="0" xfId="83" applyFont="1" applyFill="1">
      <alignment/>
      <protection/>
    </xf>
    <xf numFmtId="0" fontId="91" fillId="35" borderId="0" xfId="83" applyFont="1" applyFill="1">
      <alignment/>
      <protection/>
    </xf>
    <xf numFmtId="0" fontId="27" fillId="35" borderId="0" xfId="83" applyFont="1" applyFill="1">
      <alignment/>
      <protection/>
    </xf>
    <xf numFmtId="41" fontId="12" fillId="0" borderId="11" xfId="83" applyNumberFormat="1" applyFont="1" applyFill="1" applyBorder="1" applyAlignment="1">
      <alignment horizontal="left" vertical="center"/>
      <protection/>
    </xf>
    <xf numFmtId="41" fontId="95" fillId="34" borderId="0" xfId="83" applyNumberFormat="1" applyFont="1" applyFill="1">
      <alignment/>
      <protection/>
    </xf>
    <xf numFmtId="10" fontId="6" fillId="34" borderId="11" xfId="83" applyNumberFormat="1" applyFont="1" applyFill="1" applyBorder="1">
      <alignment/>
      <protection/>
    </xf>
    <xf numFmtId="41" fontId="28" fillId="0" borderId="0" xfId="83" applyNumberFormat="1" applyFont="1" applyFill="1">
      <alignment/>
      <protection/>
    </xf>
    <xf numFmtId="166" fontId="92" fillId="0" borderId="0" xfId="83" applyNumberFormat="1" applyFont="1" applyFill="1">
      <alignment/>
      <protection/>
    </xf>
    <xf numFmtId="42" fontId="8" fillId="0" borderId="0" xfId="83" applyNumberFormat="1" applyFont="1" applyBorder="1" applyAlignment="1">
      <alignment/>
      <protection/>
    </xf>
    <xf numFmtId="42" fontId="15" fillId="34" borderId="0" xfId="83" applyNumberFormat="1" applyFont="1" applyFill="1" applyBorder="1" applyAlignment="1">
      <alignment/>
      <protection/>
    </xf>
    <xf numFmtId="42" fontId="8" fillId="33" borderId="0" xfId="83" applyNumberFormat="1" applyFont="1" applyFill="1" applyBorder="1" applyAlignment="1">
      <alignment/>
      <protection/>
    </xf>
    <xf numFmtId="42" fontId="11" fillId="0" borderId="0" xfId="83" applyNumberFormat="1" applyFont="1" applyBorder="1" applyAlignment="1">
      <alignment horizontal="left" vertical="center"/>
      <protection/>
    </xf>
    <xf numFmtId="42" fontId="8" fillId="0" borderId="11" xfId="83" applyNumberFormat="1" applyFont="1" applyBorder="1" applyAlignment="1">
      <alignment/>
      <protection/>
    </xf>
    <xf numFmtId="42" fontId="15" fillId="34" borderId="11" xfId="83" applyNumberFormat="1" applyFont="1" applyFill="1" applyBorder="1" applyAlignment="1">
      <alignment/>
      <protection/>
    </xf>
    <xf numFmtId="42" fontId="8" fillId="33" borderId="11" xfId="83" applyNumberFormat="1" applyFont="1" applyFill="1" applyBorder="1" applyAlignment="1">
      <alignment/>
      <protection/>
    </xf>
    <xf numFmtId="42" fontId="11" fillId="0" borderId="11" xfId="83" applyNumberFormat="1" applyFont="1" applyBorder="1" applyAlignment="1">
      <alignment horizontal="left" vertical="center"/>
      <protection/>
    </xf>
    <xf numFmtId="0" fontId="80" fillId="0" borderId="0" xfId="83" applyFont="1" applyBorder="1">
      <alignment/>
      <protection/>
    </xf>
    <xf numFmtId="3" fontId="27" fillId="33" borderId="0" xfId="83" applyNumberFormat="1" applyFont="1" applyFill="1" applyBorder="1" applyAlignment="1">
      <alignment horizontal="center"/>
      <protection/>
    </xf>
    <xf numFmtId="3" fontId="11" fillId="0" borderId="0" xfId="83" applyNumberFormat="1" applyFont="1" applyBorder="1" applyAlignment="1">
      <alignment horizontal="left" vertical="center"/>
      <protection/>
    </xf>
    <xf numFmtId="41" fontId="2" fillId="0" borderId="0" xfId="83" applyNumberFormat="1" applyFont="1" applyFill="1" applyAlignment="1">
      <alignment/>
      <protection/>
    </xf>
    <xf numFmtId="41" fontId="81" fillId="0" borderId="0" xfId="83" applyNumberFormat="1" applyFont="1" applyFill="1">
      <alignment/>
      <protection/>
    </xf>
    <xf numFmtId="4" fontId="101" fillId="0" borderId="0" xfId="0" applyNumberFormat="1" applyFont="1" applyAlignment="1">
      <alignment/>
    </xf>
    <xf numFmtId="4" fontId="101" fillId="0" borderId="0" xfId="0" applyNumberFormat="1" applyFont="1" applyBorder="1" applyAlignment="1">
      <alignment/>
    </xf>
    <xf numFmtId="0" fontId="101" fillId="0" borderId="0" xfId="0" applyFont="1" applyAlignment="1">
      <alignment/>
    </xf>
    <xf numFmtId="43" fontId="101" fillId="0" borderId="0" xfId="42" applyFont="1" applyAlignment="1">
      <alignment/>
    </xf>
    <xf numFmtId="0" fontId="29" fillId="0" borderId="0" xfId="84" applyFont="1">
      <alignment/>
      <protection/>
    </xf>
    <xf numFmtId="0" fontId="29" fillId="0" borderId="0" xfId="84" applyFont="1" applyAlignment="1">
      <alignment horizontal="center"/>
      <protection/>
    </xf>
    <xf numFmtId="43" fontId="29" fillId="6" borderId="0" xfId="42" applyFont="1" applyFill="1" applyAlignment="1">
      <alignment/>
    </xf>
    <xf numFmtId="4" fontId="29" fillId="6" borderId="0" xfId="84" applyNumberFormat="1" applyFont="1" applyFill="1">
      <alignment/>
      <protection/>
    </xf>
    <xf numFmtId="0" fontId="29" fillId="6" borderId="0" xfId="84" applyFont="1" applyFill="1">
      <alignment/>
      <protection/>
    </xf>
    <xf numFmtId="0" fontId="30" fillId="0" borderId="0" xfId="84" applyFont="1">
      <alignment/>
      <protection/>
    </xf>
    <xf numFmtId="43" fontId="29" fillId="0" borderId="0" xfId="42" applyFont="1" applyAlignment="1">
      <alignment/>
    </xf>
    <xf numFmtId="4" fontId="29" fillId="0" borderId="0" xfId="84" applyNumberFormat="1" applyFont="1">
      <alignment/>
      <protection/>
    </xf>
    <xf numFmtId="2" fontId="29" fillId="0" borderId="0" xfId="84" applyNumberFormat="1" applyFont="1">
      <alignment/>
      <protection/>
    </xf>
    <xf numFmtId="43" fontId="29" fillId="0" borderId="14" xfId="42" applyFont="1" applyBorder="1" applyAlignment="1">
      <alignment/>
    </xf>
    <xf numFmtId="4" fontId="29" fillId="0" borderId="14" xfId="84" applyNumberFormat="1" applyFont="1" applyBorder="1">
      <alignment/>
      <protection/>
    </xf>
    <xf numFmtId="0" fontId="31" fillId="0" borderId="0" xfId="84" applyFont="1" applyAlignment="1">
      <alignment horizontal="center"/>
      <protection/>
    </xf>
    <xf numFmtId="43" fontId="31" fillId="0" borderId="0" xfId="42" applyFont="1" applyAlignment="1">
      <alignment/>
    </xf>
    <xf numFmtId="4" fontId="31" fillId="0" borderId="0" xfId="84" applyNumberFormat="1" applyFont="1">
      <alignment/>
      <protection/>
    </xf>
    <xf numFmtId="0" fontId="31" fillId="0" borderId="0" xfId="84" applyFont="1">
      <alignment/>
      <protection/>
    </xf>
    <xf numFmtId="0" fontId="82" fillId="33" borderId="0" xfId="0" applyFont="1" applyFill="1" applyAlignment="1">
      <alignment horizontal="left" vertical="center" wrapText="1"/>
    </xf>
    <xf numFmtId="0" fontId="80" fillId="0" borderId="0" xfId="0" applyFont="1" applyAlignment="1">
      <alignment horizontal="center"/>
    </xf>
    <xf numFmtId="0" fontId="102" fillId="0" borderId="0" xfId="0" applyFont="1" applyAlignment="1">
      <alignment horizontal="center"/>
    </xf>
    <xf numFmtId="164" fontId="80" fillId="0" borderId="0" xfId="0" applyNumberFormat="1" applyFont="1" applyAlignment="1">
      <alignment horizontal="center"/>
    </xf>
    <xf numFmtId="0" fontId="82" fillId="33" borderId="15" xfId="0" applyFont="1" applyFill="1" applyBorder="1" applyAlignment="1">
      <alignment horizontal="left" vertical="center" wrapText="1"/>
    </xf>
    <xf numFmtId="0" fontId="88" fillId="0" borderId="0" xfId="83" applyFont="1" applyAlignment="1">
      <alignment horizontal="center"/>
      <protection/>
    </xf>
    <xf numFmtId="0" fontId="18" fillId="0" borderId="0" xfId="83" applyFont="1" applyAlignment="1">
      <alignment horizontal="center" vertical="center"/>
      <protection/>
    </xf>
    <xf numFmtId="0" fontId="3" fillId="0" borderId="13" xfId="83" applyFont="1" applyBorder="1" applyAlignment="1">
      <alignment horizontal="center"/>
      <protection/>
    </xf>
    <xf numFmtId="0" fontId="3" fillId="0" borderId="0" xfId="83" applyFont="1" applyBorder="1" applyAlignment="1">
      <alignment horizontal="center"/>
      <protection/>
    </xf>
    <xf numFmtId="0" fontId="80" fillId="0" borderId="0" xfId="83" applyFont="1" applyAlignment="1">
      <alignment horizontal="center"/>
      <protection/>
    </xf>
    <xf numFmtId="0" fontId="99" fillId="0" borderId="0" xfId="83" applyFont="1" applyBorder="1" applyAlignment="1">
      <alignment horizontal="center"/>
      <protection/>
    </xf>
    <xf numFmtId="164" fontId="80" fillId="0" borderId="0" xfId="83" applyNumberFormat="1" applyFont="1" applyBorder="1" applyAlignment="1" quotePrefix="1">
      <alignment horizontal="center" wrapText="1"/>
      <protection/>
    </xf>
    <xf numFmtId="0" fontId="20" fillId="0" borderId="0" xfId="83" applyFont="1" applyAlignment="1">
      <alignment horizontal="left" wrapText="1" readingOrder="1"/>
      <protection/>
    </xf>
    <xf numFmtId="0" fontId="2" fillId="0" borderId="0" xfId="83" applyFont="1" applyFill="1" applyAlignment="1">
      <alignment horizontal="left" wrapText="1"/>
      <protection/>
    </xf>
    <xf numFmtId="0" fontId="82" fillId="0" borderId="0" xfId="83" applyFont="1" applyAlignment="1">
      <alignment horizontal="left" wrapText="1"/>
      <protection/>
    </xf>
    <xf numFmtId="0" fontId="87" fillId="0" borderId="0" xfId="83" applyFont="1" applyBorder="1" applyAlignment="1">
      <alignment horizontal="center" vertical="center" wrapText="1"/>
      <protection/>
    </xf>
    <xf numFmtId="0" fontId="87" fillId="9" borderId="0" xfId="83" applyFont="1" applyFill="1" applyBorder="1" applyAlignment="1">
      <alignment horizontal="center"/>
      <protection/>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2" xfId="46"/>
    <cellStyle name="Comma 2 3" xfId="47"/>
    <cellStyle name="Comma 2 4" xfId="48"/>
    <cellStyle name="Comma 2 4 2" xfId="49"/>
    <cellStyle name="Comma 3" xfId="50"/>
    <cellStyle name="Comma 3 2" xfId="51"/>
    <cellStyle name="Comma 3 2 2" xfId="52"/>
    <cellStyle name="Comma 4" xfId="53"/>
    <cellStyle name="Comma 4 2" xfId="54"/>
    <cellStyle name="Comma 5" xfId="55"/>
    <cellStyle name="Comma 6" xfId="56"/>
    <cellStyle name="Comma 7" xfId="57"/>
    <cellStyle name="Comma 8" xfId="58"/>
    <cellStyle name="Comma 9" xfId="59"/>
    <cellStyle name="Currency" xfId="60"/>
    <cellStyle name="Currency [0]" xfId="61"/>
    <cellStyle name="Currency 2" xfId="62"/>
    <cellStyle name="Currency 2 2" xfId="63"/>
    <cellStyle name="Currency 2 3" xfId="64"/>
    <cellStyle name="Currency 3" xfId="65"/>
    <cellStyle name="Currency 3 2" xfId="66"/>
    <cellStyle name="Currency 3 2 2" xfId="67"/>
    <cellStyle name="Currency 3 3" xfId="68"/>
    <cellStyle name="Currency 3 4" xfId="69"/>
    <cellStyle name="Currency 3 4 2" xfId="70"/>
    <cellStyle name="Currency 4" xfId="71"/>
    <cellStyle name="Currency 5" xfId="72"/>
    <cellStyle name="Currency 6" xfId="73"/>
    <cellStyle name="Explanatory Text" xfId="74"/>
    <cellStyle name="Good" xfId="75"/>
    <cellStyle name="Heading 1" xfId="76"/>
    <cellStyle name="Heading 2" xfId="77"/>
    <cellStyle name="Heading 3" xfId="78"/>
    <cellStyle name="Heading 4" xfId="79"/>
    <cellStyle name="Input" xfId="80"/>
    <cellStyle name="Linked Cell" xfId="81"/>
    <cellStyle name="Neutral" xfId="82"/>
    <cellStyle name="Normal 2" xfId="83"/>
    <cellStyle name="Normal 2 2" xfId="84"/>
    <cellStyle name="Normal 2 3" xfId="85"/>
    <cellStyle name="Normal 3" xfId="86"/>
    <cellStyle name="Normal 3 2" xfId="87"/>
    <cellStyle name="Normal 4" xfId="88"/>
    <cellStyle name="Normal 5" xfId="89"/>
    <cellStyle name="Normal 6" xfId="90"/>
    <cellStyle name="Note" xfId="91"/>
    <cellStyle name="Note 2" xfId="92"/>
    <cellStyle name="Output" xfId="93"/>
    <cellStyle name="Percent" xfId="94"/>
    <cellStyle name="Percent 2" xfId="95"/>
    <cellStyle name="Percent 2 2" xfId="96"/>
    <cellStyle name="Percent 3" xfId="97"/>
    <cellStyle name="Percent 4" xfId="98"/>
    <cellStyle name="Title" xfId="99"/>
    <cellStyle name="Total" xfId="100"/>
    <cellStyle name="Warning Text" xfId="101"/>
  </cellStyles>
  <dxfs count="6">
    <dxf>
      <font>
        <b/>
        <i val="0"/>
        <color rgb="FFC00000"/>
      </font>
    </dxf>
    <dxf>
      <font>
        <color rgb="FFC00000"/>
      </font>
    </dxf>
    <dxf>
      <font>
        <color rgb="FF9C0006"/>
      </font>
    </dxf>
    <dxf>
      <font>
        <color rgb="FF9C0006"/>
      </font>
      <border/>
    </dxf>
    <dxf>
      <font>
        <color rgb="FFC00000"/>
      </font>
      <border/>
    </dxf>
    <dxf>
      <font>
        <b/>
        <i val="0"/>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1">
      <selection activeCell="A1" sqref="A1:F1"/>
    </sheetView>
  </sheetViews>
  <sheetFormatPr defaultColWidth="9.140625" defaultRowHeight="15"/>
  <cols>
    <col min="1" max="1" width="4.8515625" style="1" customWidth="1"/>
    <col min="2" max="2" width="35.28125" style="1" customWidth="1"/>
    <col min="3" max="3" width="6.28125" style="1" customWidth="1"/>
    <col min="4" max="4" width="12.140625" style="1" customWidth="1"/>
    <col min="5" max="5" width="14.57421875" style="1" bestFit="1" customWidth="1"/>
    <col min="6" max="6" width="21.7109375" style="1" customWidth="1"/>
    <col min="7" max="7" width="11.00390625" style="1" bestFit="1" customWidth="1"/>
    <col min="8" max="16384" width="9.140625" style="1" customWidth="1"/>
  </cols>
  <sheetData>
    <row r="1" spans="1:6" ht="14.25">
      <c r="A1" s="189" t="s">
        <v>0</v>
      </c>
      <c r="B1" s="189"/>
      <c r="C1" s="189"/>
      <c r="D1" s="189"/>
      <c r="E1" s="189"/>
      <c r="F1" s="189"/>
    </row>
    <row r="2" spans="1:6" ht="20.25">
      <c r="A2" s="190" t="s">
        <v>42</v>
      </c>
      <c r="B2" s="190"/>
      <c r="C2" s="190"/>
      <c r="D2" s="190"/>
      <c r="E2" s="190"/>
      <c r="F2" s="190"/>
    </row>
    <row r="3" spans="1:6" ht="14.25" customHeight="1">
      <c r="A3" s="191" t="s">
        <v>1</v>
      </c>
      <c r="B3" s="191"/>
      <c r="C3" s="191"/>
      <c r="D3" s="191"/>
      <c r="E3" s="191"/>
      <c r="F3" s="191"/>
    </row>
    <row r="4" spans="1:6" ht="14.25">
      <c r="A4" s="191">
        <v>41443</v>
      </c>
      <c r="B4" s="191"/>
      <c r="C4" s="191"/>
      <c r="D4" s="191"/>
      <c r="E4" s="191"/>
      <c r="F4" s="191"/>
    </row>
    <row r="5" spans="2:5" ht="14.25">
      <c r="B5" s="4"/>
      <c r="C5" s="4"/>
      <c r="D5" s="4"/>
      <c r="E5" s="4"/>
    </row>
    <row r="6" ht="14.25">
      <c r="B6" s="2"/>
    </row>
    <row r="7" spans="1:6" ht="42" customHeight="1" thickBot="1">
      <c r="A7" s="6"/>
      <c r="B7" s="7" t="s">
        <v>2</v>
      </c>
      <c r="C7" s="7" t="s">
        <v>3</v>
      </c>
      <c r="D7" s="7" t="s">
        <v>4</v>
      </c>
      <c r="E7" s="7" t="s">
        <v>5</v>
      </c>
      <c r="F7" s="8" t="s">
        <v>6</v>
      </c>
    </row>
    <row r="8" spans="1:6" ht="14.25">
      <c r="A8" s="192" t="s">
        <v>7</v>
      </c>
      <c r="B8" s="192"/>
      <c r="C8" s="192"/>
      <c r="D8" s="192"/>
      <c r="E8" s="192"/>
      <c r="F8" s="192"/>
    </row>
    <row r="9" spans="1:6" ht="76.5">
      <c r="A9" s="5">
        <v>1</v>
      </c>
      <c r="B9" s="5" t="s">
        <v>8</v>
      </c>
      <c r="C9" s="9"/>
      <c r="D9" s="9" t="s">
        <v>9</v>
      </c>
      <c r="E9" s="9" t="s">
        <v>10</v>
      </c>
      <c r="F9" s="9"/>
    </row>
    <row r="10" spans="1:9" ht="89.25">
      <c r="A10" s="5">
        <v>1.2</v>
      </c>
      <c r="B10" s="5" t="s">
        <v>11</v>
      </c>
      <c r="C10" s="9"/>
      <c r="D10" s="9"/>
      <c r="E10" s="9"/>
      <c r="F10" s="9"/>
      <c r="I10" s="3"/>
    </row>
    <row r="11" spans="1:9" ht="102">
      <c r="A11" s="5">
        <v>1.3</v>
      </c>
      <c r="B11" s="5" t="s">
        <v>12</v>
      </c>
      <c r="C11" s="9" t="s">
        <v>13</v>
      </c>
      <c r="D11" s="9" t="s">
        <v>9</v>
      </c>
      <c r="E11" s="9" t="s">
        <v>14</v>
      </c>
      <c r="F11" s="9" t="s">
        <v>15</v>
      </c>
      <c r="I11" s="3"/>
    </row>
    <row r="12" spans="1:9" ht="14.25">
      <c r="A12" s="188" t="s">
        <v>16</v>
      </c>
      <c r="B12" s="188"/>
      <c r="C12" s="188"/>
      <c r="D12" s="188"/>
      <c r="E12" s="188"/>
      <c r="F12" s="188"/>
      <c r="I12" s="3"/>
    </row>
    <row r="13" spans="1:9" ht="13.5" customHeight="1">
      <c r="A13" s="5">
        <v>2.1</v>
      </c>
      <c r="B13" s="10" t="s">
        <v>17</v>
      </c>
      <c r="C13" s="9"/>
      <c r="D13" s="9"/>
      <c r="E13" s="9" t="s">
        <v>18</v>
      </c>
      <c r="F13" s="9"/>
      <c r="I13" s="3"/>
    </row>
    <row r="14" spans="1:6" ht="51">
      <c r="A14" s="5">
        <v>2.2</v>
      </c>
      <c r="B14" s="10" t="s">
        <v>19</v>
      </c>
      <c r="C14" s="9"/>
      <c r="D14" s="9"/>
      <c r="E14" s="9" t="s">
        <v>20</v>
      </c>
      <c r="F14" s="9"/>
    </row>
    <row r="15" spans="1:6" ht="51">
      <c r="A15" s="5">
        <v>2.3</v>
      </c>
      <c r="B15" s="10" t="s">
        <v>21</v>
      </c>
      <c r="C15" s="9"/>
      <c r="D15" s="9"/>
      <c r="E15" s="9" t="s">
        <v>20</v>
      </c>
      <c r="F15" s="9"/>
    </row>
    <row r="16" spans="1:6" ht="102">
      <c r="A16" s="5">
        <v>2.4</v>
      </c>
      <c r="B16" s="10" t="s">
        <v>22</v>
      </c>
      <c r="C16" s="9"/>
      <c r="D16" s="9"/>
      <c r="E16" s="9" t="s">
        <v>23</v>
      </c>
      <c r="F16" s="9"/>
    </row>
    <row r="17" spans="1:6" ht="14.25">
      <c r="A17" s="188" t="s">
        <v>24</v>
      </c>
      <c r="B17" s="188"/>
      <c r="C17" s="188"/>
      <c r="D17" s="188"/>
      <c r="E17" s="188"/>
      <c r="F17" s="188"/>
    </row>
    <row r="18" spans="1:6" ht="78.75">
      <c r="A18" s="5">
        <v>3.1</v>
      </c>
      <c r="B18" s="11" t="s">
        <v>25</v>
      </c>
      <c r="C18" s="12"/>
      <c r="D18" s="9" t="s">
        <v>26</v>
      </c>
      <c r="E18" s="12" t="s">
        <v>27</v>
      </c>
      <c r="F18" s="9" t="s">
        <v>28</v>
      </c>
    </row>
    <row r="19" spans="1:6" ht="90">
      <c r="A19" s="5">
        <v>3.2</v>
      </c>
      <c r="B19" s="11" t="s">
        <v>29</v>
      </c>
      <c r="C19" s="12"/>
      <c r="D19" s="12" t="s">
        <v>9</v>
      </c>
      <c r="E19" s="9" t="s">
        <v>30</v>
      </c>
      <c r="F19" s="9" t="s">
        <v>31</v>
      </c>
    </row>
    <row r="20" spans="1:6" ht="14.25">
      <c r="A20" s="188" t="s">
        <v>32</v>
      </c>
      <c r="B20" s="188"/>
      <c r="C20" s="188"/>
      <c r="D20" s="188"/>
      <c r="E20" s="188"/>
      <c r="F20" s="188"/>
    </row>
    <row r="21" spans="1:6" ht="114.75">
      <c r="A21" s="5">
        <v>4.1</v>
      </c>
      <c r="B21" s="11" t="s">
        <v>33</v>
      </c>
      <c r="C21" s="9"/>
      <c r="D21" s="9" t="s">
        <v>9</v>
      </c>
      <c r="E21" s="9" t="s">
        <v>34</v>
      </c>
      <c r="F21" s="9"/>
    </row>
    <row r="22" spans="1:6" ht="51">
      <c r="A22" s="5">
        <v>4.2</v>
      </c>
      <c r="B22" s="13" t="s">
        <v>35</v>
      </c>
      <c r="C22" s="9"/>
      <c r="D22" s="9"/>
      <c r="E22" s="9" t="s">
        <v>36</v>
      </c>
      <c r="F22" s="9"/>
    </row>
    <row r="23" spans="1:6" ht="14.25">
      <c r="A23" s="188" t="s">
        <v>37</v>
      </c>
      <c r="B23" s="188"/>
      <c r="C23" s="188"/>
      <c r="D23" s="188"/>
      <c r="E23" s="188"/>
      <c r="F23" s="188"/>
    </row>
    <row r="24" spans="1:6" ht="102">
      <c r="A24" s="5">
        <v>5.1</v>
      </c>
      <c r="B24" s="11" t="s">
        <v>38</v>
      </c>
      <c r="C24" s="9"/>
      <c r="D24" s="9"/>
      <c r="E24" s="9" t="s">
        <v>39</v>
      </c>
      <c r="F24" s="9"/>
    </row>
    <row r="25" spans="1:6" ht="102">
      <c r="A25" s="5">
        <v>5.2</v>
      </c>
      <c r="B25" s="11" t="s">
        <v>40</v>
      </c>
      <c r="C25" s="9"/>
      <c r="D25" s="9"/>
      <c r="E25" s="9" t="s">
        <v>41</v>
      </c>
      <c r="F25" s="9"/>
    </row>
  </sheetData>
  <sheetProtection/>
  <mergeCells count="9">
    <mergeCell ref="A23:F23"/>
    <mergeCell ref="A1:F1"/>
    <mergeCell ref="A2:F2"/>
    <mergeCell ref="A3:F3"/>
    <mergeCell ref="A4:F4"/>
    <mergeCell ref="A8:F8"/>
    <mergeCell ref="A12:F12"/>
    <mergeCell ref="A17:F17"/>
    <mergeCell ref="A20:F20"/>
  </mergeCells>
  <printOptions/>
  <pageMargins left="0.85075" right="0.7" top="0.75" bottom="0.75" header="0.3" footer="0.3"/>
  <pageSetup fitToHeight="0" fitToWidth="1" horizontalDpi="600" verticalDpi="600" orientation="portrait" scale="93" r:id="rId1"/>
  <headerFooter>
    <oddHeader>&amp;RAttachment 1</oddHeader>
  </headerFooter>
</worksheet>
</file>

<file path=xl/worksheets/sheet2.xml><?xml version="1.0" encoding="utf-8"?>
<worksheet xmlns="http://schemas.openxmlformats.org/spreadsheetml/2006/main" xmlns:r="http://schemas.openxmlformats.org/officeDocument/2006/relationships">
  <dimension ref="A1:P52"/>
  <sheetViews>
    <sheetView tabSelected="1" zoomScalePageLayoutView="0" workbookViewId="0" topLeftCell="A27">
      <selection activeCell="G29" sqref="G29"/>
    </sheetView>
  </sheetViews>
  <sheetFormatPr defaultColWidth="2.7109375" defaultRowHeight="15"/>
  <cols>
    <col min="1" max="1" width="4.8515625" style="14" customWidth="1"/>
    <col min="2" max="2" width="13.421875" style="14" customWidth="1"/>
    <col min="3" max="3" width="22.57421875" style="14" customWidth="1"/>
    <col min="4" max="4" width="7.140625" style="83" customWidth="1"/>
    <col min="5" max="5" width="17.7109375" style="38" customWidth="1"/>
    <col min="6" max="6" width="1.57421875" style="80" customWidth="1"/>
    <col min="7" max="7" width="17.57421875" style="38" bestFit="1" customWidth="1"/>
    <col min="8" max="8" width="2.7109375" style="81" customWidth="1"/>
    <col min="9" max="9" width="13.8515625" style="38" customWidth="1"/>
    <col min="10" max="10" width="1.7109375" style="38" customWidth="1"/>
    <col min="11" max="11" width="17.57421875" style="38" bestFit="1" customWidth="1"/>
    <col min="12" max="12" width="0.9921875" style="14" customWidth="1"/>
    <col min="13" max="13" width="12.421875" style="14" hidden="1" customWidth="1"/>
    <col min="14" max="15" width="2.7109375" style="14" customWidth="1"/>
    <col min="16" max="16" width="13.57421875" style="14" bestFit="1" customWidth="1"/>
    <col min="17" max="16384" width="2.7109375" style="14" customWidth="1"/>
  </cols>
  <sheetData>
    <row r="1" spans="1:13" ht="14.25">
      <c r="A1" s="197" t="s">
        <v>76</v>
      </c>
      <c r="B1" s="197"/>
      <c r="C1" s="197"/>
      <c r="D1" s="197"/>
      <c r="E1" s="197"/>
      <c r="F1" s="197"/>
      <c r="G1" s="197"/>
      <c r="H1" s="197"/>
      <c r="I1" s="197"/>
      <c r="J1" s="197"/>
      <c r="K1" s="197"/>
      <c r="L1" s="35"/>
      <c r="M1" s="35"/>
    </row>
    <row r="2" spans="1:13" ht="23.25">
      <c r="A2" s="198" t="s">
        <v>55</v>
      </c>
      <c r="B2" s="198"/>
      <c r="C2" s="198"/>
      <c r="D2" s="198"/>
      <c r="E2" s="198"/>
      <c r="F2" s="198"/>
      <c r="G2" s="198"/>
      <c r="H2" s="198"/>
      <c r="I2" s="198"/>
      <c r="J2" s="198"/>
      <c r="K2" s="198"/>
      <c r="L2" s="115"/>
      <c r="M2" s="115"/>
    </row>
    <row r="3" spans="1:13" ht="13.5" customHeight="1">
      <c r="A3" s="199" t="s">
        <v>64</v>
      </c>
      <c r="B3" s="199"/>
      <c r="C3" s="199"/>
      <c r="D3" s="199"/>
      <c r="E3" s="199"/>
      <c r="F3" s="199"/>
      <c r="G3" s="199"/>
      <c r="H3" s="199"/>
      <c r="I3" s="199"/>
      <c r="J3" s="199"/>
      <c r="K3" s="199"/>
      <c r="L3" s="116"/>
      <c r="M3" s="116"/>
    </row>
    <row r="4" spans="1:13" ht="13.5" customHeight="1">
      <c r="A4" s="124"/>
      <c r="B4" s="124"/>
      <c r="C4" s="124"/>
      <c r="D4" s="124"/>
      <c r="E4" s="125"/>
      <c r="F4" s="124"/>
      <c r="G4" s="125"/>
      <c r="H4" s="124"/>
      <c r="I4" s="124"/>
      <c r="J4" s="124"/>
      <c r="K4" s="124"/>
      <c r="L4" s="116"/>
      <c r="M4" s="116"/>
    </row>
    <row r="5" spans="1:13" ht="17.25" customHeight="1">
      <c r="A5" s="199" t="s">
        <v>80</v>
      </c>
      <c r="B5" s="199"/>
      <c r="C5" s="199"/>
      <c r="D5" s="199"/>
      <c r="E5" s="199"/>
      <c r="F5" s="199"/>
      <c r="G5" s="199"/>
      <c r="H5" s="199"/>
      <c r="I5" s="199"/>
      <c r="J5" s="199"/>
      <c r="K5" s="199"/>
      <c r="L5" s="116"/>
      <c r="M5" s="116"/>
    </row>
    <row r="6" spans="1:11" ht="12.75" customHeight="1">
      <c r="A6" s="195" t="s">
        <v>81</v>
      </c>
      <c r="B6" s="195"/>
      <c r="C6" s="195"/>
      <c r="D6" s="195"/>
      <c r="E6" s="196"/>
      <c r="F6" s="196"/>
      <c r="G6" s="196"/>
      <c r="H6" s="104"/>
      <c r="I6" s="105"/>
      <c r="J6" s="105"/>
      <c r="K6" s="105"/>
    </row>
    <row r="7" spans="1:13" ht="14.25">
      <c r="A7" s="15"/>
      <c r="B7" s="16"/>
      <c r="C7" s="16"/>
      <c r="D7" s="17"/>
      <c r="E7" s="110" t="s">
        <v>75</v>
      </c>
      <c r="F7" s="106"/>
      <c r="G7" s="102" t="s">
        <v>45</v>
      </c>
      <c r="H7" s="107"/>
      <c r="I7" s="102" t="s">
        <v>45</v>
      </c>
      <c r="J7" s="102"/>
      <c r="K7" s="102" t="s">
        <v>45</v>
      </c>
      <c r="L7" s="103"/>
      <c r="M7" s="102" t="s">
        <v>45</v>
      </c>
    </row>
    <row r="8" spans="1:13" ht="15.75" thickBot="1">
      <c r="A8" s="135"/>
      <c r="B8" s="16"/>
      <c r="C8" s="16"/>
      <c r="D8" s="22"/>
      <c r="E8" s="123" t="s">
        <v>46</v>
      </c>
      <c r="F8" s="108"/>
      <c r="G8" s="18" t="s">
        <v>47</v>
      </c>
      <c r="H8" s="109"/>
      <c r="I8" s="18" t="s">
        <v>48</v>
      </c>
      <c r="J8" s="18"/>
      <c r="K8" s="18" t="s">
        <v>70</v>
      </c>
      <c r="L8" s="37"/>
      <c r="M8" s="18" t="s">
        <v>66</v>
      </c>
    </row>
    <row r="9" spans="1:13" ht="15">
      <c r="A9" s="135" t="s">
        <v>92</v>
      </c>
      <c r="B9" s="16"/>
      <c r="C9" s="16"/>
      <c r="D9" s="22"/>
      <c r="E9" s="165">
        <v>12523</v>
      </c>
      <c r="F9" s="98"/>
      <c r="G9" s="101">
        <v>12899</v>
      </c>
      <c r="H9" s="166"/>
      <c r="I9" s="101">
        <v>13157</v>
      </c>
      <c r="J9" s="101"/>
      <c r="K9" s="101">
        <v>13420</v>
      </c>
      <c r="L9" s="164"/>
      <c r="M9" s="27"/>
    </row>
    <row r="10" spans="1:13" ht="15">
      <c r="A10" s="135"/>
      <c r="B10" s="16"/>
      <c r="C10" s="16"/>
      <c r="D10" s="22"/>
      <c r="E10" s="165"/>
      <c r="F10" s="98"/>
      <c r="G10" s="101"/>
      <c r="H10" s="166"/>
      <c r="I10" s="101"/>
      <c r="J10" s="101"/>
      <c r="K10" s="101"/>
      <c r="L10" s="164"/>
      <c r="M10" s="27"/>
    </row>
    <row r="11" spans="1:13" ht="15">
      <c r="A11" s="19" t="s">
        <v>71</v>
      </c>
      <c r="B11" s="20"/>
      <c r="C11" s="20"/>
      <c r="D11" s="21"/>
      <c r="E11" s="99">
        <v>12322</v>
      </c>
      <c r="F11" s="98"/>
      <c r="G11" s="97">
        <f>E11*(1+G12)</f>
        <v>12522.8486</v>
      </c>
      <c r="H11" s="100"/>
      <c r="I11" s="97">
        <f>G11*(1+I12)</f>
        <v>12898.534058</v>
      </c>
      <c r="J11" s="101"/>
      <c r="K11" s="97">
        <f>I11*(1+K12)</f>
        <v>13156.50473916</v>
      </c>
      <c r="M11" s="97">
        <f>I11*1.015</f>
        <v>13092.012068869997</v>
      </c>
    </row>
    <row r="12" spans="1:13" ht="15">
      <c r="A12" s="19" t="s">
        <v>49</v>
      </c>
      <c r="B12" s="20"/>
      <c r="C12" s="20"/>
      <c r="D12" s="22"/>
      <c r="E12" s="130" t="s">
        <v>79</v>
      </c>
      <c r="F12" s="24"/>
      <c r="G12" s="23">
        <v>0.0163</v>
      </c>
      <c r="H12" s="26"/>
      <c r="I12" s="23">
        <v>0.03</v>
      </c>
      <c r="J12" s="27"/>
      <c r="K12" s="23">
        <v>0.02</v>
      </c>
      <c r="M12" s="23">
        <v>0.015</v>
      </c>
    </row>
    <row r="13" spans="1:13" ht="15">
      <c r="A13" s="19" t="s">
        <v>56</v>
      </c>
      <c r="B13" s="20"/>
      <c r="C13" s="20"/>
      <c r="D13" s="28"/>
      <c r="E13" s="31">
        <v>0.0157</v>
      </c>
      <c r="F13" s="30"/>
      <c r="G13" s="29">
        <v>0.0086</v>
      </c>
      <c r="H13" s="32"/>
      <c r="I13" s="29">
        <v>0.022</v>
      </c>
      <c r="J13" s="33"/>
      <c r="K13" s="29">
        <v>0.024</v>
      </c>
      <c r="M13" s="29">
        <v>0.015</v>
      </c>
    </row>
    <row r="14" spans="2:13" ht="14.25">
      <c r="B14" s="16"/>
      <c r="C14" s="16"/>
      <c r="D14" s="22"/>
      <c r="E14" s="25"/>
      <c r="F14" s="24"/>
      <c r="G14" s="23"/>
      <c r="H14" s="26"/>
      <c r="I14" s="23"/>
      <c r="J14" s="27"/>
      <c r="M14" s="23"/>
    </row>
    <row r="15" spans="1:16" ht="18.75" customHeight="1">
      <c r="A15" s="193" t="s">
        <v>50</v>
      </c>
      <c r="B15" s="193"/>
      <c r="C15" s="193"/>
      <c r="D15" s="39"/>
      <c r="E15" s="41">
        <v>67436712</v>
      </c>
      <c r="F15" s="40"/>
      <c r="G15" s="43">
        <f>E21</f>
        <v>67436712</v>
      </c>
      <c r="H15" s="42"/>
      <c r="I15" s="43">
        <f>G21</f>
        <v>68941264.62114257</v>
      </c>
      <c r="J15" s="43"/>
      <c r="K15" s="43">
        <f>I21</f>
        <v>72215737.51626432</v>
      </c>
      <c r="M15" s="43">
        <f>I21</f>
        <v>72215737.51626432</v>
      </c>
      <c r="P15" s="36"/>
    </row>
    <row r="16" spans="1:13" ht="18.75" customHeight="1">
      <c r="A16" s="44" t="s">
        <v>73</v>
      </c>
      <c r="B16" s="45"/>
      <c r="C16" s="45"/>
      <c r="D16" s="39"/>
      <c r="E16" s="46"/>
      <c r="F16" s="40"/>
      <c r="G16" s="48">
        <f>(G11-E11)*(4636*(1+G13))</f>
        <v>939141.862942557</v>
      </c>
      <c r="H16" s="47"/>
      <c r="I16" s="48">
        <f>(I11-G11)*(4636*(1+G13+I13))</f>
        <v>1794973.1234566125</v>
      </c>
      <c r="J16" s="48"/>
      <c r="K16" s="48">
        <f>(K11-I11)*(4636*(1+I13+K13+G13))</f>
        <v>1261251.0613087977</v>
      </c>
      <c r="M16" s="48">
        <v>1147300</v>
      </c>
    </row>
    <row r="17" spans="1:13" ht="18.75" customHeight="1">
      <c r="A17" s="44" t="s">
        <v>57</v>
      </c>
      <c r="B17" s="45"/>
      <c r="C17" s="45"/>
      <c r="D17" s="39"/>
      <c r="E17" s="46"/>
      <c r="F17" s="40"/>
      <c r="G17" s="48">
        <f>(G15-1691275)*G13</f>
        <v>565410.7582</v>
      </c>
      <c r="H17" s="47"/>
      <c r="I17" s="48">
        <f>(I15-1691275)*I13</f>
        <v>1479499.7716651363</v>
      </c>
      <c r="J17" s="48">
        <f>J15*0.015</f>
        <v>0</v>
      </c>
      <c r="K17" s="48">
        <f>(K15-1691275)*K13</f>
        <v>1692587.1003903437</v>
      </c>
      <c r="M17" s="48">
        <v>1226400</v>
      </c>
    </row>
    <row r="18" spans="1:13" ht="18.75" customHeight="1">
      <c r="A18" s="16" t="s">
        <v>58</v>
      </c>
      <c r="B18" s="16"/>
      <c r="C18" s="16"/>
      <c r="D18" s="49"/>
      <c r="E18" s="46"/>
      <c r="F18" s="47"/>
      <c r="G18" s="48"/>
      <c r="H18" s="47"/>
      <c r="I18" s="48"/>
      <c r="J18" s="48"/>
      <c r="M18" s="48"/>
    </row>
    <row r="19" spans="1:13" ht="18.75" customHeight="1">
      <c r="A19" s="16" t="s">
        <v>87</v>
      </c>
      <c r="B19" s="16"/>
      <c r="C19" s="16"/>
      <c r="D19" s="49"/>
      <c r="E19" s="46"/>
      <c r="F19" s="47"/>
      <c r="G19" s="48"/>
      <c r="H19" s="47"/>
      <c r="I19" s="48"/>
      <c r="J19" s="48"/>
      <c r="M19" s="48"/>
    </row>
    <row r="20" spans="1:13" ht="18.75" customHeight="1" thickBot="1">
      <c r="A20" s="16" t="s">
        <v>59</v>
      </c>
      <c r="B20" s="16"/>
      <c r="C20" s="16"/>
      <c r="D20" s="51"/>
      <c r="E20" s="52"/>
      <c r="F20" s="47"/>
      <c r="G20" s="54"/>
      <c r="H20" s="53"/>
      <c r="I20" s="54"/>
      <c r="J20" s="54"/>
      <c r="K20" s="54"/>
      <c r="M20" s="54"/>
    </row>
    <row r="21" spans="1:16" s="19" customFormat="1" ht="24" customHeight="1">
      <c r="A21" s="55" t="s">
        <v>60</v>
      </c>
      <c r="B21" s="20"/>
      <c r="C21" s="20"/>
      <c r="D21" s="57"/>
      <c r="E21" s="59">
        <f>SUM(E15:E20)</f>
        <v>67436712</v>
      </c>
      <c r="F21" s="58"/>
      <c r="G21" s="56">
        <f>SUM(G15:G20)</f>
        <v>68941264.62114257</v>
      </c>
      <c r="H21" s="60"/>
      <c r="I21" s="56">
        <f>SUM(I15:I20)</f>
        <v>72215737.51626432</v>
      </c>
      <c r="J21" s="56"/>
      <c r="K21" s="56">
        <f>SUM(K15:K20)</f>
        <v>75169575.67796347</v>
      </c>
      <c r="M21" s="56">
        <f>SUM(M15:M20)</f>
        <v>74589437.51626432</v>
      </c>
      <c r="P21" s="16"/>
    </row>
    <row r="22" spans="1:16" s="19" customFormat="1" ht="24" customHeight="1" thickBot="1">
      <c r="A22" s="55" t="s">
        <v>93</v>
      </c>
      <c r="B22" s="20"/>
      <c r="C22" s="20"/>
      <c r="D22" s="161"/>
      <c r="E22" s="162">
        <v>13848281</v>
      </c>
      <c r="F22" s="58"/>
      <c r="G22" s="160">
        <f>E22*1.025</f>
        <v>14194488.024999999</v>
      </c>
      <c r="H22" s="163"/>
      <c r="I22" s="160">
        <f>G22*1.025</f>
        <v>14549350.225624997</v>
      </c>
      <c r="J22" s="160"/>
      <c r="K22" s="160">
        <f>I22*1.025</f>
        <v>14913083.981265621</v>
      </c>
      <c r="M22" s="56"/>
      <c r="P22" s="16"/>
    </row>
    <row r="23" spans="1:16" s="19" customFormat="1" ht="24" customHeight="1">
      <c r="A23" s="55" t="s">
        <v>90</v>
      </c>
      <c r="B23" s="20"/>
      <c r="C23" s="20"/>
      <c r="D23" s="157"/>
      <c r="E23" s="158">
        <f>E21-E22</f>
        <v>53588431</v>
      </c>
      <c r="F23" s="69"/>
      <c r="G23" s="156">
        <f>G21-G22</f>
        <v>54746776.59614257</v>
      </c>
      <c r="H23" s="159"/>
      <c r="I23" s="156">
        <f>I21-I22</f>
        <v>57666387.290639326</v>
      </c>
      <c r="J23" s="156"/>
      <c r="K23" s="156">
        <f>K21-K22</f>
        <v>60256491.696697846</v>
      </c>
      <c r="M23" s="56"/>
      <c r="P23" s="16"/>
    </row>
    <row r="24" spans="1:16" s="19" customFormat="1" ht="24" customHeight="1">
      <c r="A24" s="55"/>
      <c r="B24" s="20"/>
      <c r="C24" s="20"/>
      <c r="D24" s="157"/>
      <c r="E24" s="158"/>
      <c r="F24" s="69"/>
      <c r="G24" s="156"/>
      <c r="H24" s="159"/>
      <c r="I24" s="156"/>
      <c r="J24" s="156"/>
      <c r="K24" s="156"/>
      <c r="M24" s="56"/>
      <c r="P24" s="16"/>
    </row>
    <row r="25" spans="1:13" ht="14.25" customHeight="1">
      <c r="A25" s="15"/>
      <c r="B25" s="16"/>
      <c r="C25" s="16"/>
      <c r="D25" s="62"/>
      <c r="E25" s="41"/>
      <c r="F25" s="63"/>
      <c r="G25" s="43"/>
      <c r="H25" s="42"/>
      <c r="I25" s="43"/>
      <c r="J25" s="43"/>
      <c r="M25" s="43"/>
    </row>
    <row r="26" spans="1:16" ht="19.5" customHeight="1">
      <c r="A26" s="194" t="s">
        <v>51</v>
      </c>
      <c r="B26" s="194"/>
      <c r="C26" s="194"/>
      <c r="D26" s="64"/>
      <c r="E26" s="41">
        <f>52242963</f>
        <v>52242963</v>
      </c>
      <c r="F26" s="63"/>
      <c r="G26" s="43">
        <f>E37</f>
        <v>53922963</v>
      </c>
      <c r="H26" s="42"/>
      <c r="I26" s="43">
        <f>G37</f>
        <v>56317653.37</v>
      </c>
      <c r="J26" s="43">
        <f>H37</f>
        <v>0</v>
      </c>
      <c r="K26" s="43">
        <f>I37</f>
        <v>58149575.108799994</v>
      </c>
      <c r="M26" s="43">
        <f>I40</f>
        <v>58149575.108799994</v>
      </c>
      <c r="P26" s="36"/>
    </row>
    <row r="27" spans="1:13" s="16" customFormat="1" ht="19.5" customHeight="1">
      <c r="A27" s="65" t="s">
        <v>68</v>
      </c>
      <c r="B27" s="34"/>
      <c r="C27" s="34"/>
      <c r="D27" s="66"/>
      <c r="E27" s="46"/>
      <c r="F27" s="67"/>
      <c r="G27" s="136">
        <v>177006</v>
      </c>
      <c r="H27" s="47"/>
      <c r="I27" s="136">
        <v>247278</v>
      </c>
      <c r="J27" s="48"/>
      <c r="K27" s="138">
        <v>275692</v>
      </c>
      <c r="M27" s="48">
        <f>I27*1.011-55</f>
        <v>249943.05799999996</v>
      </c>
    </row>
    <row r="28" spans="1:13" s="16" customFormat="1" ht="19.5" customHeight="1">
      <c r="A28" s="15" t="s">
        <v>69</v>
      </c>
      <c r="D28" s="66"/>
      <c r="E28" s="46"/>
      <c r="F28" s="67"/>
      <c r="G28" s="136">
        <v>587430</v>
      </c>
      <c r="H28" s="47"/>
      <c r="I28" s="136">
        <v>582354</v>
      </c>
      <c r="J28" s="48"/>
      <c r="K28" s="137">
        <v>405572</v>
      </c>
      <c r="M28" s="48">
        <f>I28*1.03+25</f>
        <v>599849.62</v>
      </c>
    </row>
    <row r="29" spans="1:13" s="16" customFormat="1" ht="19.5" customHeight="1">
      <c r="A29" s="15" t="s">
        <v>110</v>
      </c>
      <c r="D29" s="66"/>
      <c r="E29" s="46"/>
      <c r="F29" s="67"/>
      <c r="G29" s="167">
        <f>Sheet1!G20</f>
        <v>560254.37</v>
      </c>
      <c r="H29" s="47"/>
      <c r="I29" s="167"/>
      <c r="J29" s="48"/>
      <c r="K29" s="168"/>
      <c r="M29" s="48"/>
    </row>
    <row r="30" spans="1:13" s="16" customFormat="1" ht="19.5" customHeight="1">
      <c r="A30" s="15" t="s">
        <v>83</v>
      </c>
      <c r="D30" s="66"/>
      <c r="E30" s="46">
        <v>255000</v>
      </c>
      <c r="F30" s="67"/>
      <c r="G30" s="139">
        <v>45000</v>
      </c>
      <c r="H30" s="140"/>
      <c r="I30" s="139"/>
      <c r="J30" s="139"/>
      <c r="K30" s="139"/>
      <c r="M30" s="48">
        <v>234000</v>
      </c>
    </row>
    <row r="31" spans="1:13" s="16" customFormat="1" ht="19.5" customHeight="1">
      <c r="A31" s="119" t="s">
        <v>84</v>
      </c>
      <c r="B31" s="120"/>
      <c r="C31" s="120"/>
      <c r="D31" s="66"/>
      <c r="E31" s="46"/>
      <c r="F31" s="67"/>
      <c r="G31" s="141"/>
      <c r="H31" s="142"/>
      <c r="I31" s="141">
        <f>3051578*0.1646</f>
        <v>502289.7388</v>
      </c>
      <c r="J31" s="141"/>
      <c r="K31" s="143">
        <f>(3051578+I31)*0.0902</f>
        <v>320558.87003976</v>
      </c>
      <c r="M31" s="48">
        <f>220000*1.03</f>
        <v>226600</v>
      </c>
    </row>
    <row r="32" spans="1:13" s="16" customFormat="1" ht="19.5" customHeight="1">
      <c r="A32" s="119" t="s">
        <v>82</v>
      </c>
      <c r="B32" s="120"/>
      <c r="C32" s="120"/>
      <c r="D32" s="85"/>
      <c r="E32" s="46">
        <v>225000</v>
      </c>
      <c r="F32" s="86"/>
      <c r="G32" s="139">
        <v>25000</v>
      </c>
      <c r="H32" s="140"/>
      <c r="I32" s="139"/>
      <c r="J32" s="139"/>
      <c r="K32" s="139"/>
      <c r="M32" s="48"/>
    </row>
    <row r="33" spans="1:13" s="16" customFormat="1" ht="19.5" customHeight="1">
      <c r="A33" s="119" t="s">
        <v>91</v>
      </c>
      <c r="B33" s="120"/>
      <c r="C33" s="120"/>
      <c r="D33" s="85"/>
      <c r="E33" s="46"/>
      <c r="F33" s="86"/>
      <c r="G33" s="139">
        <v>500000</v>
      </c>
      <c r="H33" s="140"/>
      <c r="I33" s="139">
        <v>500000</v>
      </c>
      <c r="J33" s="139"/>
      <c r="K33" s="139"/>
      <c r="M33" s="48"/>
    </row>
    <row r="34" spans="1:13" s="16" customFormat="1" ht="19.5" customHeight="1">
      <c r="A34" s="119" t="s">
        <v>88</v>
      </c>
      <c r="B34" s="120"/>
      <c r="C34" s="120"/>
      <c r="D34" s="85"/>
      <c r="E34" s="46"/>
      <c r="F34" s="86"/>
      <c r="G34" s="139">
        <v>300000</v>
      </c>
      <c r="H34" s="140"/>
      <c r="I34" s="139"/>
      <c r="J34" s="139"/>
      <c r="K34" s="139"/>
      <c r="M34" s="48"/>
    </row>
    <row r="35" spans="1:13" s="16" customFormat="1" ht="19.5" customHeight="1">
      <c r="A35" s="79" t="s">
        <v>74</v>
      </c>
      <c r="B35" s="79"/>
      <c r="C35" s="79"/>
      <c r="D35" s="66"/>
      <c r="E35" s="46"/>
      <c r="F35" s="67"/>
      <c r="G35" s="139"/>
      <c r="H35" s="140"/>
      <c r="I35" s="139"/>
      <c r="J35" s="139"/>
      <c r="K35" s="144"/>
      <c r="M35" s="48">
        <f>120000*3</f>
        <v>360000</v>
      </c>
    </row>
    <row r="36" spans="1:13" s="16" customFormat="1" ht="19.5" customHeight="1">
      <c r="A36" s="79" t="s">
        <v>43</v>
      </c>
      <c r="B36" s="79"/>
      <c r="C36" s="79"/>
      <c r="D36" s="85"/>
      <c r="E36" s="121">
        <v>1200000</v>
      </c>
      <c r="F36" s="86"/>
      <c r="G36" s="122">
        <v>200000</v>
      </c>
      <c r="H36" s="47"/>
      <c r="I36" s="145"/>
      <c r="J36" s="139"/>
      <c r="K36" s="146"/>
      <c r="M36" s="48"/>
    </row>
    <row r="37" spans="1:13" s="16" customFormat="1" ht="19.5" customHeight="1">
      <c r="A37" s="79" t="s">
        <v>72</v>
      </c>
      <c r="B37" s="79"/>
      <c r="C37" s="79"/>
      <c r="D37" s="66"/>
      <c r="E37" s="46">
        <f>SUM(E26:E36)</f>
        <v>53922963</v>
      </c>
      <c r="F37" s="67"/>
      <c r="G37" s="46">
        <f>SUM(G26:G36)</f>
        <v>56317653.37</v>
      </c>
      <c r="H37" s="46">
        <f>SUM(H26:H36)</f>
        <v>0</v>
      </c>
      <c r="I37" s="46">
        <f>SUM(I26:I36)</f>
        <v>58149575.108799994</v>
      </c>
      <c r="J37" s="46">
        <f>SUM(J26:J36)</f>
        <v>0</v>
      </c>
      <c r="K37" s="46">
        <f>SUM(K26:K36)</f>
        <v>59151397.978839755</v>
      </c>
      <c r="M37" s="48">
        <v>150000</v>
      </c>
    </row>
    <row r="38" spans="1:13" s="16" customFormat="1" ht="21.75" customHeight="1">
      <c r="A38" s="201" t="s">
        <v>44</v>
      </c>
      <c r="B38" s="201"/>
      <c r="C38" s="201"/>
      <c r="D38" s="85"/>
      <c r="E38" s="46">
        <v>-98000</v>
      </c>
      <c r="F38" s="86"/>
      <c r="G38" s="48"/>
      <c r="H38" s="47"/>
      <c r="I38" s="48"/>
      <c r="J38" s="48"/>
      <c r="M38" s="48"/>
    </row>
    <row r="39" spans="1:13" s="16" customFormat="1" ht="19.5" customHeight="1" thickBot="1">
      <c r="A39" s="79" t="s">
        <v>67</v>
      </c>
      <c r="B39" s="79"/>
      <c r="C39" s="79"/>
      <c r="D39" s="85"/>
      <c r="E39" s="52">
        <v>254000</v>
      </c>
      <c r="F39" s="111"/>
      <c r="G39" s="50"/>
      <c r="H39" s="151"/>
      <c r="I39" s="50"/>
      <c r="J39" s="50"/>
      <c r="K39" s="50"/>
      <c r="M39" s="54"/>
    </row>
    <row r="40" spans="1:16" s="19" customFormat="1" ht="28.5" customHeight="1">
      <c r="A40" s="202" t="s">
        <v>61</v>
      </c>
      <c r="B40" s="202"/>
      <c r="C40" s="202"/>
      <c r="D40" s="68"/>
      <c r="E40" s="70">
        <f>SUM(E37:E39)</f>
        <v>54078963</v>
      </c>
      <c r="F40" s="69"/>
      <c r="G40" s="70">
        <f>SUM(G37:G39)</f>
        <v>56317653.37</v>
      </c>
      <c r="H40" s="70">
        <f>SUM(H37:H39)</f>
        <v>0</v>
      </c>
      <c r="I40" s="70">
        <f>SUM(I37:I39)</f>
        <v>58149575.108799994</v>
      </c>
      <c r="J40" s="70">
        <f>SUM(J37:J39)</f>
        <v>0</v>
      </c>
      <c r="K40" s="70">
        <f>SUM(K37:K39)</f>
        <v>59151397.978839755</v>
      </c>
      <c r="M40" s="71">
        <f>SUM(M26:M39)</f>
        <v>59969967.78679999</v>
      </c>
      <c r="P40" s="61"/>
    </row>
    <row r="41" spans="1:13" s="19" customFormat="1" ht="20.25" customHeight="1">
      <c r="A41" s="87" t="s">
        <v>62</v>
      </c>
      <c r="B41" s="87"/>
      <c r="C41" s="88"/>
      <c r="D41" s="90"/>
      <c r="E41" s="89">
        <f>E23-E40</f>
        <v>-490532</v>
      </c>
      <c r="F41" s="91"/>
      <c r="G41" s="89">
        <f>G23-G40</f>
        <v>-1570876.7738574296</v>
      </c>
      <c r="H41" s="89">
        <f>H23-H40</f>
        <v>0</v>
      </c>
      <c r="I41" s="89">
        <f>I23-I40</f>
        <v>-483187.818160668</v>
      </c>
      <c r="J41" s="89">
        <f>J23-J40</f>
        <v>0</v>
      </c>
      <c r="K41" s="89">
        <f>K23-K40</f>
        <v>1105093.717858091</v>
      </c>
      <c r="L41" s="114"/>
      <c r="M41" s="89">
        <f>M21-M40</f>
        <v>14619469.72946433</v>
      </c>
    </row>
    <row r="42" spans="1:13" ht="11.25" customHeight="1">
      <c r="A42" s="16"/>
      <c r="B42" s="16"/>
      <c r="C42" s="72"/>
      <c r="D42" s="74"/>
      <c r="E42" s="76"/>
      <c r="F42" s="75"/>
      <c r="G42" s="73"/>
      <c r="H42" s="77"/>
      <c r="I42" s="73"/>
      <c r="J42" s="73"/>
      <c r="M42" s="73"/>
    </row>
    <row r="43" spans="1:13" s="78" customFormat="1" ht="14.25" hidden="1">
      <c r="A43" s="65" t="s">
        <v>65</v>
      </c>
      <c r="B43" s="92"/>
      <c r="C43" s="92"/>
      <c r="D43" s="93"/>
      <c r="E43" s="94"/>
      <c r="F43" s="92"/>
      <c r="H43" s="95"/>
      <c r="I43" s="96"/>
      <c r="J43" s="96"/>
      <c r="M43" s="96"/>
    </row>
    <row r="44" spans="1:13" s="78" customFormat="1" ht="14.25">
      <c r="A44" s="65" t="s">
        <v>89</v>
      </c>
      <c r="B44" s="92"/>
      <c r="C44" s="92"/>
      <c r="D44" s="152"/>
      <c r="E44" s="94"/>
      <c r="F44" s="92"/>
      <c r="G44" s="155">
        <f>G40*0.03</f>
        <v>1689529.6010999999</v>
      </c>
      <c r="H44" s="95"/>
      <c r="I44" s="154">
        <f>I40*0.03</f>
        <v>1744487.2532639997</v>
      </c>
      <c r="J44" s="96"/>
      <c r="K44" s="155">
        <f>K40*0.03</f>
        <v>1774541.9393651925</v>
      </c>
      <c r="M44" s="96"/>
    </row>
    <row r="45" spans="1:13" ht="15" thickBot="1">
      <c r="A45" s="82" t="s">
        <v>77</v>
      </c>
      <c r="B45" s="82"/>
      <c r="C45" s="129"/>
      <c r="D45" s="153"/>
      <c r="E45" s="126">
        <v>4080683</v>
      </c>
      <c r="F45" s="127"/>
      <c r="G45" s="126">
        <f>E48</f>
        <v>3590151</v>
      </c>
      <c r="H45" s="128"/>
      <c r="I45" s="126">
        <f>G48</f>
        <v>329744.6250425705</v>
      </c>
      <c r="J45" s="126"/>
      <c r="K45" s="126">
        <f>I48</f>
        <v>-208400.84528209735</v>
      </c>
      <c r="L45" s="37"/>
      <c r="M45" s="37"/>
    </row>
    <row r="46" spans="1:13" ht="14.25" hidden="1">
      <c r="A46" s="118" t="s">
        <v>52</v>
      </c>
      <c r="B46" s="118" t="s">
        <v>53</v>
      </c>
      <c r="C46" s="204" t="s">
        <v>54</v>
      </c>
      <c r="D46" s="204"/>
      <c r="E46" s="204"/>
      <c r="F46" s="204"/>
      <c r="G46" s="204"/>
      <c r="H46" s="204"/>
      <c r="I46" s="204"/>
      <c r="J46" s="204"/>
      <c r="K46" s="204"/>
      <c r="L46" s="204"/>
      <c r="M46" s="117"/>
    </row>
    <row r="47" spans="1:13" ht="13.5" customHeight="1" hidden="1">
      <c r="A47" s="112"/>
      <c r="B47" s="113"/>
      <c r="C47" s="203" t="s">
        <v>63</v>
      </c>
      <c r="D47" s="203"/>
      <c r="E47" s="203"/>
      <c r="F47" s="203"/>
      <c r="G47" s="203"/>
      <c r="H47" s="203"/>
      <c r="I47" s="203"/>
      <c r="J47" s="203"/>
      <c r="K47" s="203"/>
      <c r="L47" s="203"/>
      <c r="M47" s="203"/>
    </row>
    <row r="48" spans="1:11" ht="14.25">
      <c r="A48" s="16" t="s">
        <v>78</v>
      </c>
      <c r="E48" s="131">
        <f>E41+E45</f>
        <v>3590151</v>
      </c>
      <c r="F48" s="132"/>
      <c r="G48" s="131">
        <f>G41+G45-G44</f>
        <v>329744.6250425705</v>
      </c>
      <c r="H48" s="133"/>
      <c r="I48" s="131">
        <f>(I41+I45)+(G44-I44)</f>
        <v>-208400.84528209735</v>
      </c>
      <c r="J48" s="134"/>
      <c r="K48" s="131">
        <f>(K41+K45)+(I44-K44)</f>
        <v>866638.1864748008</v>
      </c>
    </row>
    <row r="49" spans="1:11" ht="14.25">
      <c r="A49" s="200"/>
      <c r="B49" s="200"/>
      <c r="C49" s="200"/>
      <c r="D49" s="200"/>
      <c r="E49" s="200"/>
      <c r="F49" s="200"/>
      <c r="G49" s="200"/>
      <c r="H49" s="200"/>
      <c r="I49" s="200"/>
      <c r="J49" s="84"/>
      <c r="K49" s="84"/>
    </row>
    <row r="50" spans="1:11" ht="9" customHeight="1">
      <c r="A50" s="200"/>
      <c r="B50" s="200"/>
      <c r="C50" s="200"/>
      <c r="D50" s="200"/>
      <c r="E50" s="200"/>
      <c r="F50" s="200"/>
      <c r="G50" s="200"/>
      <c r="H50" s="200"/>
      <c r="I50" s="200"/>
      <c r="J50" s="84"/>
      <c r="K50" s="84"/>
    </row>
    <row r="52" spans="1:7" ht="15">
      <c r="A52" s="148" t="s">
        <v>86</v>
      </c>
      <c r="B52" s="148" t="s">
        <v>85</v>
      </c>
      <c r="C52" s="148"/>
      <c r="D52" s="149"/>
      <c r="E52" s="150"/>
      <c r="G52" s="147"/>
    </row>
  </sheetData>
  <sheetProtection/>
  <mergeCells count="12">
    <mergeCell ref="A49:I50"/>
    <mergeCell ref="A38:C38"/>
    <mergeCell ref="A40:C40"/>
    <mergeCell ref="C47:M47"/>
    <mergeCell ref="C46:L46"/>
    <mergeCell ref="A15:C15"/>
    <mergeCell ref="A26:C26"/>
    <mergeCell ref="A6:G6"/>
    <mergeCell ref="A1:K1"/>
    <mergeCell ref="A2:K2"/>
    <mergeCell ref="A3:K3"/>
    <mergeCell ref="A5:K5"/>
  </mergeCells>
  <conditionalFormatting sqref="M41:M42 D41:J42 G41:K41">
    <cfRule type="cellIs" priority="16" dxfId="3" operator="lessThan" stopIfTrue="1">
      <formula>0</formula>
    </cfRule>
  </conditionalFormatting>
  <conditionalFormatting sqref="G41">
    <cfRule type="cellIs" priority="2" dxfId="4" operator="lessThan" stopIfTrue="1">
      <formula>-714000</formula>
    </cfRule>
    <cfRule type="cellIs" priority="6" dxfId="5" operator="lessThan" stopIfTrue="1">
      <formula>0</formula>
    </cfRule>
  </conditionalFormatting>
  <printOptions/>
  <pageMargins left="0.95" right="0.7" top="0.75" bottom="0.5" header="0.3" footer="0.3"/>
  <pageSetup horizontalDpi="600" verticalDpi="600" orientation="landscape" scale="90" r:id="rId1"/>
</worksheet>
</file>

<file path=xl/worksheets/sheet3.xml><?xml version="1.0" encoding="utf-8"?>
<worksheet xmlns="http://schemas.openxmlformats.org/spreadsheetml/2006/main" xmlns:r="http://schemas.openxmlformats.org/officeDocument/2006/relationships">
  <dimension ref="A1:G20"/>
  <sheetViews>
    <sheetView zoomScalePageLayoutView="0" workbookViewId="0" topLeftCell="A1">
      <selection activeCell="C18" sqref="C18"/>
    </sheetView>
  </sheetViews>
  <sheetFormatPr defaultColWidth="9.140625" defaultRowHeight="15"/>
  <cols>
    <col min="1" max="1" width="23.57421875" style="171" bestFit="1" customWidth="1"/>
    <col min="2" max="2" width="38.8515625" style="171" bestFit="1" customWidth="1"/>
    <col min="3" max="3" width="14.00390625" style="172" bestFit="1" customWidth="1"/>
    <col min="4" max="4" width="14.00390625" style="171" bestFit="1" customWidth="1"/>
    <col min="5" max="5" width="17.00390625" style="171" bestFit="1" customWidth="1"/>
    <col min="6" max="6" width="6.8515625" style="171" bestFit="1" customWidth="1"/>
    <col min="7" max="7" width="37.00390625" style="171" bestFit="1" customWidth="1"/>
    <col min="8" max="16384" width="9.140625" style="171" customWidth="1"/>
  </cols>
  <sheetData>
    <row r="1" spans="1:7" ht="15">
      <c r="A1" s="173" t="s">
        <v>94</v>
      </c>
      <c r="B1" s="174" t="s">
        <v>95</v>
      </c>
      <c r="C1" s="175" t="s">
        <v>9</v>
      </c>
      <c r="D1" s="176" t="s">
        <v>96</v>
      </c>
      <c r="E1" s="176" t="s">
        <v>97</v>
      </c>
      <c r="F1" s="177" t="s">
        <v>98</v>
      </c>
      <c r="G1" s="173"/>
    </row>
    <row r="2" spans="1:7" ht="15">
      <c r="A2" s="187"/>
      <c r="B2" s="184"/>
      <c r="C2" s="185"/>
      <c r="D2" s="186"/>
      <c r="E2" s="186"/>
      <c r="F2" s="186"/>
      <c r="G2" s="187"/>
    </row>
    <row r="3" spans="1:7" ht="15">
      <c r="A3" s="178" t="s">
        <v>100</v>
      </c>
      <c r="B3" s="174"/>
      <c r="C3" s="179"/>
      <c r="D3" s="180"/>
      <c r="E3" s="180"/>
      <c r="F3" s="173"/>
      <c r="G3" s="173"/>
    </row>
    <row r="4" spans="1:7" ht="15">
      <c r="A4" s="173" t="s">
        <v>101</v>
      </c>
      <c r="B4" s="173" t="s">
        <v>111</v>
      </c>
      <c r="C4" s="179">
        <v>40000</v>
      </c>
      <c r="D4" s="173">
        <v>14225.19</v>
      </c>
      <c r="E4" s="173">
        <v>9497.25</v>
      </c>
      <c r="F4" s="181">
        <v>1</v>
      </c>
      <c r="G4" s="173"/>
    </row>
    <row r="5" spans="1:7" ht="15">
      <c r="A5" s="173"/>
      <c r="B5" s="173"/>
      <c r="C5" s="179"/>
      <c r="D5" s="181"/>
      <c r="E5" s="181"/>
      <c r="F5" s="181"/>
      <c r="G5" s="173"/>
    </row>
    <row r="6" spans="1:7" ht="15">
      <c r="A6" s="178" t="s">
        <v>102</v>
      </c>
      <c r="B6" s="173"/>
      <c r="C6" s="179"/>
      <c r="D6" s="180"/>
      <c r="E6" s="180"/>
      <c r="F6" s="173"/>
      <c r="G6" s="173"/>
    </row>
    <row r="7" spans="1:7" ht="15">
      <c r="A7" s="173" t="s">
        <v>101</v>
      </c>
      <c r="B7" s="173" t="s">
        <v>103</v>
      </c>
      <c r="C7" s="179">
        <v>97655.55</v>
      </c>
      <c r="D7" s="169">
        <v>14225.19</v>
      </c>
      <c r="E7" s="169">
        <v>10565</v>
      </c>
      <c r="F7" s="181">
        <v>1</v>
      </c>
      <c r="G7" s="173"/>
    </row>
    <row r="8" spans="1:7" ht="15">
      <c r="A8" s="173" t="s">
        <v>101</v>
      </c>
      <c r="B8" s="173" t="s">
        <v>104</v>
      </c>
      <c r="C8" s="179">
        <v>83792.72</v>
      </c>
      <c r="D8" s="169">
        <v>14225.19</v>
      </c>
      <c r="E8" s="169">
        <v>9093</v>
      </c>
      <c r="F8" s="181">
        <v>1</v>
      </c>
      <c r="G8" s="173"/>
    </row>
    <row r="9" spans="1:7" ht="15">
      <c r="A9" s="173" t="s">
        <v>101</v>
      </c>
      <c r="B9" s="173" t="s">
        <v>105</v>
      </c>
      <c r="C9" s="179">
        <v>83792.72</v>
      </c>
      <c r="D9" s="169">
        <v>14225.19</v>
      </c>
      <c r="E9" s="169">
        <v>9093</v>
      </c>
      <c r="F9" s="181">
        <v>1</v>
      </c>
      <c r="G9" s="173"/>
    </row>
    <row r="10" spans="1:7" ht="15">
      <c r="A10" s="173"/>
      <c r="B10" s="173"/>
      <c r="C10" s="179"/>
      <c r="D10" s="180"/>
      <c r="E10" s="180"/>
      <c r="F10" s="173"/>
      <c r="G10" s="173"/>
    </row>
    <row r="11" spans="1:7" ht="15">
      <c r="A11" s="173"/>
      <c r="B11" s="173"/>
      <c r="C11" s="179">
        <f>SUM(C7:C10)</f>
        <v>265240.99</v>
      </c>
      <c r="D11" s="179">
        <f>SUM(D7:D10)</f>
        <v>42675.57</v>
      </c>
      <c r="E11" s="179">
        <f>SUM(E7:E10)</f>
        <v>28751</v>
      </c>
      <c r="F11" s="180">
        <f>SUM(F7:F10)</f>
        <v>3</v>
      </c>
      <c r="G11" s="173"/>
    </row>
    <row r="12" spans="1:7" ht="15">
      <c r="A12" s="178" t="s">
        <v>106</v>
      </c>
      <c r="B12" s="173"/>
      <c r="C12" s="179"/>
      <c r="D12" s="180"/>
      <c r="E12" s="180"/>
      <c r="F12" s="173"/>
      <c r="G12" s="173"/>
    </row>
    <row r="13" spans="1:7" ht="15">
      <c r="A13" s="173" t="s">
        <v>99</v>
      </c>
      <c r="B13" s="173" t="s">
        <v>107</v>
      </c>
      <c r="C13" s="179">
        <v>62440.84</v>
      </c>
      <c r="D13" s="169">
        <v>14225.19</v>
      </c>
      <c r="E13" s="170">
        <v>12689</v>
      </c>
      <c r="F13" s="181">
        <v>1</v>
      </c>
      <c r="G13" s="173"/>
    </row>
    <row r="14" spans="1:7" ht="15">
      <c r="A14" s="178" t="s">
        <v>113</v>
      </c>
      <c r="B14" s="173"/>
      <c r="C14" s="179"/>
      <c r="D14" s="169"/>
      <c r="E14" s="170"/>
      <c r="F14" s="181"/>
      <c r="G14" s="173"/>
    </row>
    <row r="15" spans="1:7" ht="15">
      <c r="A15" s="173" t="s">
        <v>108</v>
      </c>
      <c r="B15" s="173" t="s">
        <v>112</v>
      </c>
      <c r="C15" s="179">
        <v>69985.59</v>
      </c>
      <c r="D15" s="169">
        <v>14225.19</v>
      </c>
      <c r="E15" s="170">
        <v>10021</v>
      </c>
      <c r="F15" s="181">
        <v>1</v>
      </c>
      <c r="G15" s="173"/>
    </row>
    <row r="16" spans="1:7" ht="15">
      <c r="A16" s="173"/>
      <c r="B16" s="173"/>
      <c r="C16" s="179">
        <f>SUM(C13:C15)</f>
        <v>132426.43</v>
      </c>
      <c r="D16" s="179">
        <f>SUM(D13:D15)</f>
        <v>28450.38</v>
      </c>
      <c r="E16" s="179">
        <f>SUM(E13:E15)</f>
        <v>22710</v>
      </c>
      <c r="F16" s="179">
        <f>SUM(F13:F15)</f>
        <v>2</v>
      </c>
      <c r="G16" s="173"/>
    </row>
    <row r="17" spans="1:7" ht="15">
      <c r="A17" s="173"/>
      <c r="B17" s="173"/>
      <c r="C17" s="179"/>
      <c r="D17" s="180"/>
      <c r="E17" s="180"/>
      <c r="F17" s="180"/>
      <c r="G17" s="173"/>
    </row>
    <row r="18" spans="1:7" ht="15.75" thickBot="1">
      <c r="A18" s="173"/>
      <c r="B18" s="173" t="s">
        <v>109</v>
      </c>
      <c r="C18" s="182">
        <f>SUM(C16+C11+C4)</f>
        <v>437667.42</v>
      </c>
      <c r="D18" s="183">
        <f>SUM(D16+D11+D5+D2)</f>
        <v>71125.95</v>
      </c>
      <c r="E18" s="183">
        <f>SUM(E16+E11+E5)</f>
        <v>51461</v>
      </c>
      <c r="F18" s="183">
        <f>SUM(F16+F11+F5+F2)</f>
        <v>5</v>
      </c>
      <c r="G18" s="173"/>
    </row>
    <row r="19" spans="1:7" ht="15.75" thickTop="1">
      <c r="A19" s="173"/>
      <c r="B19" s="173"/>
      <c r="C19" s="179"/>
      <c r="D19" s="180"/>
      <c r="E19" s="180"/>
      <c r="F19" s="173"/>
      <c r="G19" s="173"/>
    </row>
    <row r="20" spans="1:7" ht="15">
      <c r="A20" s="173"/>
      <c r="B20" s="173"/>
      <c r="C20" s="179">
        <f>C18</f>
        <v>437667.42</v>
      </c>
      <c r="D20" s="180"/>
      <c r="E20" s="180">
        <f>SUM(D18+E18)</f>
        <v>122586.95</v>
      </c>
      <c r="F20" s="173"/>
      <c r="G20" s="180">
        <f>C20+E20</f>
        <v>560254.37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 Joaquin Delta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Puentes-Griffith, Raquel</dc:creator>
  <cp:keywords/>
  <dc:description/>
  <cp:lastModifiedBy>Laura Lorigo</cp:lastModifiedBy>
  <cp:lastPrinted>2014-03-31T19:33:54Z</cp:lastPrinted>
  <dcterms:created xsi:type="dcterms:W3CDTF">2010-06-08T21:38:36Z</dcterms:created>
  <dcterms:modified xsi:type="dcterms:W3CDTF">2014-03-31T22:34:16Z</dcterms:modified>
  <cp:category/>
  <cp:version/>
  <cp:contentType/>
  <cp:contentStatus/>
</cp:coreProperties>
</file>